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ate1904="1" codeName="ThisWorkbook"/>
  <mc:AlternateContent xmlns:mc="http://schemas.openxmlformats.org/markup-compatibility/2006">
    <mc:Choice Requires="x15">
      <x15ac:absPath xmlns:x15ac="http://schemas.microsoft.com/office/spreadsheetml/2010/11/ac" url="C:\Users\Andrea Quintiliani\Desktop\Finanza Aziendale_DEC_AA25_26\D_Simulazioni\"/>
    </mc:Choice>
  </mc:AlternateContent>
  <xr:revisionPtr revIDLastSave="0" documentId="13_ncr:1_{23A89E51-3928-4827-9748-511E14E748AA}" xr6:coauthVersionLast="47" xr6:coauthVersionMax="47" xr10:uidLastSave="{00000000-0000-0000-0000-000000000000}"/>
  <bookViews>
    <workbookView xWindow="-113" yWindow="-113" windowWidth="24267" windowHeight="13023" tabRatio="954" xr2:uid="{00000000-000D-0000-FFFF-FFFF00000000}"/>
  </bookViews>
  <sheets>
    <sheet name="Welcome" sheetId="98" r:id="rId1"/>
    <sheet name="Menu" sheetId="99" r:id="rId2"/>
    <sheet name="PRESENTAZIONE" sheetId="100" r:id="rId3"/>
    <sheet name="1 - Schema CEE" sheetId="4" r:id="rId4"/>
    <sheet name="2 - Informazioni Integrative" sheetId="82" r:id="rId5"/>
    <sheet name="3 - SP Gest" sheetId="84" r:id="rId6"/>
    <sheet name="4 - CE_VA" sheetId="86" r:id="rId7"/>
    <sheet name="5 - Statement Cash Flow" sheetId="88" r:id="rId8"/>
    <sheet name="6 - Indici" sheetId="94" r:id="rId9"/>
  </sheets>
  <externalReferences>
    <externalReference r:id="rId10"/>
    <externalReference r:id="rId11"/>
    <externalReference r:id="rId12"/>
  </externalReferences>
  <definedNames>
    <definedName name="_1_0GESTI">#REF!</definedName>
    <definedName name="_2_0FIX">#REF!</definedName>
    <definedName name="_3_0EST">#REF!</definedName>
    <definedName name="_COM1">[1]MKT.XLS!$B$39</definedName>
    <definedName name="_COM2">[1]MKT.XLS!$C$39</definedName>
    <definedName name="_COM3">[1]MKT.XLS!$D$39</definedName>
    <definedName name="_COM4">[1]MKT.XLS!$E$39</definedName>
    <definedName name="_COM5">[1]MKT.XLS!$F$39</definedName>
    <definedName name="_EXP1">[1]PROD.XLS!$B$23</definedName>
    <definedName name="_EXP2">[1]PROD.XLS!$C$23</definedName>
    <definedName name="_EXP3">[1]PROD.XLS!$D$23</definedName>
    <definedName name="_EXP4">[1]PROD.XLS!$E$23</definedName>
    <definedName name="_EXP5">[1]PROD.XLS!$F$23</definedName>
    <definedName name="_INV1">[1]INV.XLS!$B$41</definedName>
    <definedName name="_INV2">[1]INV.XLS!$C$41</definedName>
    <definedName name="_INV3">[1]INV.XLS!$D$41</definedName>
    <definedName name="_INV4">[1]INV.XLS!$E$41</definedName>
    <definedName name="_INV5">[1]INV.XLS!$F$41</definedName>
    <definedName name="_JUN1">[1]PROD.XLS!$B$24</definedName>
    <definedName name="_JUN2">[1]PROD.XLS!$C$24</definedName>
    <definedName name="_JUN3">[1]PROD.XLS!$D$24</definedName>
    <definedName name="_JUN4">[1]PROD.XLS!$E$24</definedName>
    <definedName name="_JUN5">[1]PROD.XLS!$F$24</definedName>
    <definedName name="_SEN1">[1]PROD.XLS!$B$22</definedName>
    <definedName name="_SEN2">[1]PROD.XLS!$C$22</definedName>
    <definedName name="_SEN3">[1]PROD.XLS!$D$22</definedName>
    <definedName name="_SEN4">[1]PROD.XLS!$E$22</definedName>
    <definedName name="_SEN5">[1]PROD.XLS!$F$22</definedName>
    <definedName name="ac">#REF!</definedName>
    <definedName name="ACII">[2]CEBI!$H$39</definedName>
    <definedName name="ACIII">[2]CEBI!$J$39</definedName>
    <definedName name="ACQ_MATCNS1">[1]PROD.XLS!$B$15</definedName>
    <definedName name="ACQ_MATCNS2">[1]PROD.XLS!$C$15</definedName>
    <definedName name="ACQ_MATCNS3">[1]PROD.XLS!$D$15</definedName>
    <definedName name="ACQ_MATCNS4">[1]PROD.XLS!$E$15</definedName>
    <definedName name="ACQ_MATCNS5">[1]PROD.XLS!$F$15</definedName>
    <definedName name="AI">#REF!</definedName>
    <definedName name="AIII">[2]CEBI!$H$18</definedName>
    <definedName name="AIIII">[2]CEBI!$J$18</definedName>
    <definedName name="AMM_MKT1">[1]INV.XLS!$B$79</definedName>
    <definedName name="AMM_MKT2">[1]INV.XLS!$C$79</definedName>
    <definedName name="AMM_MKT3">[1]INV.XLS!$D$79</definedName>
    <definedName name="AMM_MKT4">[1]INV.XLS!$E$79</definedName>
    <definedName name="AMM_MKT5">[1]INV.XLS!$F$79</definedName>
    <definedName name="AMM_PROD1">[1]INV.XLS!$B$86</definedName>
    <definedName name="AMM_PROD2">[1]INV.XLS!$C$86</definedName>
    <definedName name="AMM_PROD3">[1]INV.XLS!$D$86</definedName>
    <definedName name="AMM_PROD4">[1]INV.XLS!$E$86</definedName>
    <definedName name="AMM_PROD5">[1]INV.XLS!$F$86</definedName>
    <definedName name="AMM_STRUTT1">[1]INV.XLS!$B$93</definedName>
    <definedName name="AMM_STRUTT2">[1]INV.XLS!$C$93</definedName>
    <definedName name="AMM_STRUTT3">[1]INV.XLS!$D$93</definedName>
    <definedName name="AMM_STRUTT4">[1]INV.XLS!$E$93</definedName>
    <definedName name="AMM_STRUTT5">[1]INV.XLS!$F$93</definedName>
    <definedName name="_xlnm.Print_Area" localSheetId="3">'1 - Schema CEE'!$A$111:$M$184</definedName>
    <definedName name="_xlnm.Print_Area" localSheetId="4">'2 - Informazioni Integrative'!$B$1:$E$45</definedName>
    <definedName name="AS2DocOpenMode" hidden="1">"AS2DocumentEdit"</definedName>
    <definedName name="busiplan">[1]P_ECOFIN.XLS!$A$1:$F$299</definedName>
    <definedName name="cashflow">[1]P_ECOFIN.XLS!$A$356:$G$396</definedName>
    <definedName name="CCES">[2]CEBI!$F$25</definedName>
    <definedName name="CCESII">[2]CEBI!$H$25</definedName>
    <definedName name="CCESIII">[2]CEBI!$J$25</definedName>
    <definedName name="CDES">[2]CEBI!$F$29</definedName>
    <definedName name="CDESII">[2]CEBI!$H$29</definedName>
    <definedName name="CDESIII">[2]CEBI!$J$29</definedName>
    <definedName name="CFES">[2]CEBI!$F$27</definedName>
    <definedName name="CFESII">[2]CEBI!$H$27</definedName>
    <definedName name="CFESIII">[2]CEBI!$J$27</definedName>
    <definedName name="CL_MKT1">[1]PERS.XLS!$B$83</definedName>
    <definedName name="CL_MKT2">[1]PERS.XLS!$C$83</definedName>
    <definedName name="CL_MKT3">[1]PERS.XLS!$D$83</definedName>
    <definedName name="CL_MKT4">[1]PERS.XLS!$E$83</definedName>
    <definedName name="CL_MKT5">[1]PERS.XLS!$F$83</definedName>
    <definedName name="CL_PROD1">[1]PERS.XLS!$B$92</definedName>
    <definedName name="CL_PROD2">[1]PERS.XLS!$C$92</definedName>
    <definedName name="CL_PROD3">[1]PERS.XLS!$D$92</definedName>
    <definedName name="CL_PROD4">[1]PERS.XLS!$E$92</definedName>
    <definedName name="CL_PROD5">[1]PERS.XLS!$F$92</definedName>
    <definedName name="CL_STRUTT1">[1]PERS.XLS!$B$98</definedName>
    <definedName name="CL_STRUTT2">[1]PERS.XLS!$C$98</definedName>
    <definedName name="CL_STRUTT3">[1]PERS.XLS!$D$98</definedName>
    <definedName name="CL_STRUTT4">[1]PERS.XLS!$E$98</definedName>
    <definedName name="CL_STRUTT5">[1]PERS.XLS!$F$98</definedName>
    <definedName name="CN">[2]CEBI!$F$62</definedName>
    <definedName name="CNII">[2]CEBI!$H$62</definedName>
    <definedName name="CNIII">[2]CEBI!$J$62</definedName>
    <definedName name="CONTIperc">[1]P_ECOFIN.XLS!$A$397:$F$503</definedName>
    <definedName name="COST_PSW1">[1]PROD.XLS!#REF!</definedName>
    <definedName name="COST_PSW2">[1]PROD.XLS!#REF!</definedName>
    <definedName name="COST_PSW3">[1]PROD.XLS!#REF!</definedName>
    <definedName name="COST_PSW4">[1]PROD.XLS!#REF!</definedName>
    <definedName name="COST_PSW5">[1]PROD.XLS!#REF!</definedName>
    <definedName name="CP">[2]CEBI!$F$75</definedName>
    <definedName name="CPII">[2]CEBI!$H$75</definedName>
    <definedName name="CPIII">[2]CEBI!$J$75</definedName>
    <definedName name="DC">#REF!</definedName>
    <definedName name="Debiti_v_banche">[1]P_ECOFIN.XLS!$B$130</definedName>
    <definedName name="Debvb2">[1]P_ECOFIN.XLS!$C$130</definedName>
    <definedName name="Debvb3">[1]P_ECOFIN.XLS!$D$130</definedName>
    <definedName name="Debvb4">[1]P_ECOFIN.XLS!$E$130</definedName>
    <definedName name="Debvb5">[1]P_ECOFIN.XLS!$F$130</definedName>
    <definedName name="DEFI">'[2]S.P. di Pertinenza'!$C$91</definedName>
    <definedName name="DEFII">'[2]S.P. di Pertinenza'!$D$91</definedName>
    <definedName name="DEFIII">'[2]S.P. di Pertinenza'!$E$91</definedName>
    <definedName name="DIST1">[1]MKT.XLS!$B$38</definedName>
    <definedName name="DIST2">[1]MKT.XLS!$C$38</definedName>
    <definedName name="DIST3">[1]MKT.XLS!$D$38</definedName>
    <definedName name="DIST4">[1]MKT.XLS!$E$38</definedName>
    <definedName name="DIST5">[1]MKT.XLS!$F$38</definedName>
    <definedName name="e">'[3]SP Cob'!$R$1</definedName>
    <definedName name="ee" localSheetId="8" hidden="1">{#N/A,#N/A,FALSE,"Aging Summary";#N/A,#N/A,FALSE,"Ratio Analysis";#N/A,#N/A,FALSE,"Test 120 Day Accts";#N/A,#N/A,FALSE,"Tickmarks"}</definedName>
    <definedName name="ee" localSheetId="1" hidden="1">{#N/A,#N/A,FALSE,"Aging Summary";#N/A,#N/A,FALSE,"Ratio Analysis";#N/A,#N/A,FALSE,"Test 120 Day Accts";#N/A,#N/A,FALSE,"Tickmarks"}</definedName>
    <definedName name="ee" localSheetId="2" hidden="1">{#N/A,#N/A,FALSE,"Aging Summary";#N/A,#N/A,FALSE,"Ratio Analysis";#N/A,#N/A,FALSE,"Test 120 Day Accts";#N/A,#N/A,FALSE,"Tickmarks"}</definedName>
    <definedName name="ee" localSheetId="0" hidden="1">{#N/A,#N/A,FALSE,"Aging Summary";#N/A,#N/A,FALSE,"Ratio Analysis";#N/A,#N/A,FALSE,"Test 120 Day Accts";#N/A,#N/A,FALSE,"Tickmarks"}</definedName>
    <definedName name="ee" hidden="1">{#N/A,#N/A,FALSE,"Aging Summary";#N/A,#N/A,FALSE,"Ratio Analysis";#N/A,#N/A,FALSE,"Test 120 Day Accts";#N/A,#N/A,FALSE,"Tickmarks"}</definedName>
    <definedName name="FATT">'[2]Conto Economico CEBI'!$C$5</definedName>
    <definedName name="FATT1">[1]MKT.XLS!$B$117</definedName>
    <definedName name="FATT2">[1]MKT.XLS!$C$117</definedName>
    <definedName name="FATT3">[1]MKT.XLS!$D$117</definedName>
    <definedName name="FATT4">[1]MKT.XLS!$E$117</definedName>
    <definedName name="FATT5">[1]MKT.XLS!$F$117</definedName>
    <definedName name="FATTII">'[2]Conto Economico CEBI'!$D$5</definedName>
    <definedName name="FATTIII">'[2]Conto Economico CEBI'!$E$5</definedName>
    <definedName name="FND_AMM1">[1]INV.XLS!$B$101</definedName>
    <definedName name="FND_AMM2">[1]INV.XLS!$C$101</definedName>
    <definedName name="FND_AMM3">[1]INV.XLS!$D$101</definedName>
    <definedName name="FND_AMM4">[1]INV.XLS!$E$101</definedName>
    <definedName name="FND_AMM5">[1]INV.XLS!$F$101</definedName>
    <definedName name="FND_TFR1">[1]PERS.XLS!$B$119</definedName>
    <definedName name="FND_TFR2">[1]PERS.XLS!$C$119</definedName>
    <definedName name="FND_TFR3">[1]PERS.XLS!$D$119</definedName>
    <definedName name="FND_TFR4">[1]PERS.XLS!$E$119</definedName>
    <definedName name="FND_TFR5">[1]PERS.XLS!$F$119</definedName>
    <definedName name="GG_EXP1">[1]MKT.XLS!#REF!</definedName>
    <definedName name="GG_EXP2">[1]MKT.XLS!#REF!</definedName>
    <definedName name="GG_EXP3">[1]MKT.XLS!#REF!</definedName>
    <definedName name="GG_EXP4">[1]MKT.XLS!#REF!</definedName>
    <definedName name="GG_EXP5">[1]MKT.XLS!#REF!</definedName>
    <definedName name="GG_FORN_PSW1">[1]PROD.XLS!#REF!</definedName>
    <definedName name="GG_FORN_PSW2">[1]PROD.XLS!#REF!</definedName>
    <definedName name="GG_FORN_PSW3">[1]PROD.XLS!#REF!</definedName>
    <definedName name="GG_FORN_PSW4">[1]PROD.XLS!#REF!</definedName>
    <definedName name="GG_FORN_PSW5">[1]PROD.XLS!#REF!</definedName>
    <definedName name="GG_JUN1">[1]MKT.XLS!#REF!</definedName>
    <definedName name="GG_JUN2">[1]MKT.XLS!#REF!</definedName>
    <definedName name="GG_JUN3">[1]MKT.XLS!#REF!</definedName>
    <definedName name="GG_JUN4">[1]MKT.XLS!#REF!</definedName>
    <definedName name="GG_JUN5">[1]MKT.XLS!#REF!</definedName>
    <definedName name="GG_SEN1">[1]MKT.XLS!#REF!</definedName>
    <definedName name="GG_SEN2">[1]MKT.XLS!#REF!</definedName>
    <definedName name="GG_SEN3">[1]MKT.XLS!#REF!</definedName>
    <definedName name="GG_SEN4">[1]MKT.XLS!#REF!</definedName>
    <definedName name="GG_SEN5">[1]MKT.XLS!#REF!</definedName>
    <definedName name="IM">[2]CEBI!$F$9</definedName>
    <definedName name="IMBL_IMT1">[1]INV.XLS!$B$143</definedName>
    <definedName name="IMBL_IMT2">[1]INV.XLS!$C$143</definedName>
    <definedName name="IMBL_IMT3">[1]INV.XLS!$D$143</definedName>
    <definedName name="IMBL_IMT4">[1]INV.XLS!$E$143</definedName>
    <definedName name="IMBL_IMT5">[1]INV.XLS!$F$143</definedName>
    <definedName name="IMCA">[2]CEBI!$F$11</definedName>
    <definedName name="IMCAII">[2]CEBI!$H$11</definedName>
    <definedName name="IMCAIII">[2]CEBI!$J$11</definedName>
    <definedName name="IMII">[2]CEBI!$H$9</definedName>
    <definedName name="IMIII">[2]CEBI!$J$9</definedName>
    <definedName name="Imposte">[1]P_ECOFIN.XLS!$A$300:$G$332</definedName>
    <definedName name="indici">[1]P_ECOFIN.XLS!$A$333:$F$355</definedName>
    <definedName name="L">[2]CEBI!$F$37</definedName>
    <definedName name="LCSPF">[2]CEBI!$E$22</definedName>
    <definedName name="LCSPFII">[2]CEBI!$G$22</definedName>
    <definedName name="LCSPFIII">[2]CEBI!$I$22</definedName>
    <definedName name="LII">[2]CEBI!$H$37</definedName>
    <definedName name="LIII">[2]CEBI!$J$37</definedName>
    <definedName name="MPS">[2]CEBI!$E$21</definedName>
    <definedName name="MPSII">[2]CEBI!$G$21</definedName>
    <definedName name="MPSIII">[2]CEBI!$I$21</definedName>
    <definedName name="Mutui1">[1]P_ECOFIN.XLS!$B$133</definedName>
    <definedName name="Mutui2">[1]P_ECOFIN.XLS!$C$133</definedName>
    <definedName name="Mutui3">[1]P_ECOFIN.XLS!$D$133</definedName>
    <definedName name="Mutui4">[1]P_ECOFIN.XLS!$E$133</definedName>
    <definedName name="Mutui5">[1]P_ECOFIN.XLS!$F$133</definedName>
    <definedName name="OF">'[2]Conto Economico CEBI'!$C$47</definedName>
    <definedName name="OFII">'[2]Conto Economico CEBI'!$D$47</definedName>
    <definedName name="OFIII">'[2]Conto Economico CEBI'!$E$47</definedName>
    <definedName name="PACCH1">[1]MKT.XLS!$B$115</definedName>
    <definedName name="PACCH2">[1]MKT.XLS!$C$115</definedName>
    <definedName name="PACCH3">[1]MKT.XLS!$D$115</definedName>
    <definedName name="PACCH4">[1]MKT.XLS!$E$115</definedName>
    <definedName name="PACCH5">[1]MKT.XLS!$F$115</definedName>
    <definedName name="PC">[2]CEBI!$F$95</definedName>
    <definedName name="PCF">#REF!</definedName>
    <definedName name="PCII">[2]CEBI!$H$95</definedName>
    <definedName name="PCIII">[2]CEBI!$J$95</definedName>
    <definedName name="red" localSheetId="8" hidden="1">{#N/A,#N/A,FALSE,"Aging Summary";#N/A,#N/A,FALSE,"Ratio Analysis";#N/A,#N/A,FALSE,"Test 120 Day Accts";#N/A,#N/A,FALSE,"Tickmarks"}</definedName>
    <definedName name="red" localSheetId="1" hidden="1">{#N/A,#N/A,FALSE,"Aging Summary";#N/A,#N/A,FALSE,"Ratio Analysis";#N/A,#N/A,FALSE,"Test 120 Day Accts";#N/A,#N/A,FALSE,"Tickmarks"}</definedName>
    <definedName name="red" localSheetId="2" hidden="1">{#N/A,#N/A,FALSE,"Aging Summary";#N/A,#N/A,FALSE,"Ratio Analysis";#N/A,#N/A,FALSE,"Test 120 Day Accts";#N/A,#N/A,FALSE,"Tickmarks"}</definedName>
    <definedName name="red" localSheetId="0" hidden="1">{#N/A,#N/A,FALSE,"Aging Summary";#N/A,#N/A,FALSE,"Ratio Analysis";#N/A,#N/A,FALSE,"Test 120 Day Accts";#N/A,#N/A,FALSE,"Tickmarks"}</definedName>
    <definedName name="red" hidden="1">{#N/A,#N/A,FALSE,"Aging Summary";#N/A,#N/A,FALSE,"Ratio Analysis";#N/A,#N/A,FALSE,"Test 120 Day Accts";#N/A,#N/A,FALSE,"Tickmarks"}</definedName>
    <definedName name="Saldo_Iva1">[1]LEASING.XLS!$B$44</definedName>
    <definedName name="Saldo_Iva2">[1]LEASING.XLS!$C$44</definedName>
    <definedName name="Saldo_Iva3">[1]LEASING.XLS!$D$44</definedName>
    <definedName name="Saldo_Iva4">[1]LEASING.XLS!$E$44</definedName>
    <definedName name="Saldo_Iva5">[1]LEASING.XLS!$F$44</definedName>
    <definedName name="TA">#REF!</definedName>
    <definedName name="TAA">[2]CEBI!$F$33</definedName>
    <definedName name="TAAII">[2]CEBI!$H$33</definedName>
    <definedName name="TAAIII">[2]CEBI!$J$33</definedName>
    <definedName name="TAII">#REF!</definedName>
    <definedName name="TAIII">#REF!</definedName>
    <definedName name="TextRefCopyRangeCount" hidden="1">1</definedName>
    <definedName name="TPN">#REF!</definedName>
    <definedName name="TPNII">#REF!</definedName>
    <definedName name="TPNIII">#REF!</definedName>
    <definedName name="VEND1">[1]MKT.XLS!$B$37</definedName>
    <definedName name="VEND2">[1]MKT.XLS!$C$37</definedName>
    <definedName name="VEND3">[1]MKT.XLS!$D$37</definedName>
    <definedName name="VEND4">[1]MKT.XLS!$E$37</definedName>
    <definedName name="VEND5">[1]MKT.XLS!$F$37</definedName>
    <definedName name="wrn.Aging._.and._.Trend._.Analysis." localSheetId="8" hidden="1">{#N/A,#N/A,FALSE,"Aging Summary";#N/A,#N/A,FALSE,"Ratio Analysis";#N/A,#N/A,FALSE,"Test 120 Day Accts";#N/A,#N/A,FALSE,"Tickmarks"}</definedName>
    <definedName name="wrn.Aging._.and._.Trend._.Analysis." localSheetId="1" hidden="1">{#N/A,#N/A,FALSE,"Aging Summary";#N/A,#N/A,FALSE,"Ratio Analysis";#N/A,#N/A,FALSE,"Test 120 Day Accts";#N/A,#N/A,FALSE,"Tickmarks"}</definedName>
    <definedName name="wrn.Aging._.and._.Trend._.Analysis." localSheetId="2" hidden="1">{#N/A,#N/A,FALSE,"Aging Summary";#N/A,#N/A,FALSE,"Ratio Analysis";#N/A,#N/A,FALSE,"Test 120 Day Accts";#N/A,#N/A,FALSE,"Tickmarks"}</definedName>
    <definedName name="wrn.Aging._.and._.Trend._.Analysis." localSheetId="0" hidden="1">{#N/A,#N/A,FALSE,"Aging Summary";#N/A,#N/A,FALSE,"Ratio Analysis";#N/A,#N/A,FALSE,"Test 120 Day Accts";#N/A,#N/A,FALSE,"Tickmarks"}</definedName>
    <definedName name="wrn.Aging._.and._.Trend._.Analysis." hidden="1">{#N/A,#N/A,FALSE,"Aging Summary";#N/A,#N/A,FALSE,"Ratio Analysis";#N/A,#N/A,FALSE,"Test 120 Day Accts";#N/A,#N/A,FALSE,"Tickmarks"}</definedName>
    <definedName name="x" localSheetId="8" hidden="1">{#N/A,#N/A,FALSE,"Aging Summary";#N/A,#N/A,FALSE,"Ratio Analysis";#N/A,#N/A,FALSE,"Test 120 Day Accts";#N/A,#N/A,FALSE,"Tickmarks"}</definedName>
    <definedName name="x" localSheetId="1" hidden="1">{#N/A,#N/A,FALSE,"Aging Summary";#N/A,#N/A,FALSE,"Ratio Analysis";#N/A,#N/A,FALSE,"Test 120 Day Accts";#N/A,#N/A,FALSE,"Tickmarks"}</definedName>
    <definedName name="x" localSheetId="2" hidden="1">{#N/A,#N/A,FALSE,"Aging Summary";#N/A,#N/A,FALSE,"Ratio Analysis";#N/A,#N/A,FALSE,"Test 120 Day Accts";#N/A,#N/A,FALSE,"Tickmarks"}</definedName>
    <definedName name="x" localSheetId="0" hidden="1">{#N/A,#N/A,FALSE,"Aging Summary";#N/A,#N/A,FALSE,"Ratio Analysis";#N/A,#N/A,FALSE,"Test 120 Day Accts";#N/A,#N/A,FALSE,"Tickmarks"}</definedName>
    <definedName name="x" hidden="1">{#N/A,#N/A,FALSE,"Aging Summary";#N/A,#N/A,FALSE,"Ratio Analysis";#N/A,#N/A,FALSE,"Test 120 Day Accts";#N/A,#N/A,FALSE,"Tickmarks"}</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99" l="1"/>
  <c r="G2" i="4"/>
  <c r="F4" i="94" s="1"/>
  <c r="D4" i="94"/>
  <c r="H70" i="86"/>
  <c r="G70" i="86"/>
  <c r="F70" i="86"/>
  <c r="E70" i="86"/>
  <c r="D70" i="86"/>
  <c r="H63" i="86"/>
  <c r="G63" i="86"/>
  <c r="F63" i="86"/>
  <c r="E63" i="86"/>
  <c r="D63" i="86"/>
  <c r="C7" i="82"/>
  <c r="C110" i="84" s="1"/>
  <c r="K66" i="84" s="1"/>
  <c r="D7" i="82"/>
  <c r="D110" i="84" s="1"/>
  <c r="L66" i="84" s="1"/>
  <c r="E7" i="82"/>
  <c r="E110" i="84" s="1"/>
  <c r="F7" i="82"/>
  <c r="F110" i="84" s="1"/>
  <c r="N66" i="84" s="1"/>
  <c r="G7" i="82"/>
  <c r="G110" i="84" s="1"/>
  <c r="C89" i="84"/>
  <c r="K20" i="84" s="1"/>
  <c r="D89" i="84"/>
  <c r="E89" i="84"/>
  <c r="F89" i="84"/>
  <c r="G89" i="84"/>
  <c r="C24" i="84"/>
  <c r="D24" i="84"/>
  <c r="E24" i="84"/>
  <c r="F24" i="84"/>
  <c r="G24" i="84"/>
  <c r="G18" i="84"/>
  <c r="F18" i="84"/>
  <c r="E18" i="84"/>
  <c r="D18" i="84"/>
  <c r="C18" i="84"/>
  <c r="H78" i="86"/>
  <c r="G78" i="86"/>
  <c r="F78" i="86"/>
  <c r="E78" i="86"/>
  <c r="D78" i="86"/>
  <c r="M287" i="4"/>
  <c r="L283" i="4"/>
  <c r="L280" i="4"/>
  <c r="L277" i="4"/>
  <c r="L274" i="4"/>
  <c r="L271" i="4"/>
  <c r="L268" i="4"/>
  <c r="L265" i="4"/>
  <c r="L262" i="4"/>
  <c r="L259" i="4"/>
  <c r="L256" i="4"/>
  <c r="L253" i="4"/>
  <c r="L250" i="4"/>
  <c r="L247" i="4"/>
  <c r="L244" i="4"/>
  <c r="M234" i="4"/>
  <c r="M218" i="4"/>
  <c r="M213" i="4"/>
  <c r="M206" i="4"/>
  <c r="L203" i="4"/>
  <c r="L200" i="4"/>
  <c r="L197" i="4"/>
  <c r="L194" i="4"/>
  <c r="L191" i="4"/>
  <c r="L188" i="4"/>
  <c r="L185" i="4"/>
  <c r="M178" i="4"/>
  <c r="L170" i="4"/>
  <c r="L167" i="4"/>
  <c r="L164" i="4"/>
  <c r="L161" i="4"/>
  <c r="L155" i="4"/>
  <c r="M148" i="4"/>
  <c r="M140" i="4"/>
  <c r="M134" i="4"/>
  <c r="G68" i="84" s="1"/>
  <c r="H87" i="86"/>
  <c r="H89" i="86" s="1"/>
  <c r="G18" i="88" s="1"/>
  <c r="M116" i="4"/>
  <c r="M111" i="4"/>
  <c r="M107" i="4"/>
  <c r="M97" i="4"/>
  <c r="M94" i="4"/>
  <c r="M84" i="4"/>
  <c r="H22" i="86" s="1"/>
  <c r="M76" i="4"/>
  <c r="M70" i="4"/>
  <c r="M67" i="4"/>
  <c r="H20" i="86" s="1"/>
  <c r="L35" i="4"/>
  <c r="L23" i="4"/>
  <c r="M22" i="4"/>
  <c r="H19" i="86" s="1"/>
  <c r="M10" i="4"/>
  <c r="E7" i="4"/>
  <c r="G7" i="4"/>
  <c r="G132" i="4" s="1"/>
  <c r="E10" i="4"/>
  <c r="G10" i="4"/>
  <c r="I10" i="4"/>
  <c r="K10" i="4"/>
  <c r="E22" i="4"/>
  <c r="G22" i="4"/>
  <c r="I22" i="4"/>
  <c r="F19" i="86" s="1"/>
  <c r="K22" i="4"/>
  <c r="D23" i="4"/>
  <c r="F23" i="4"/>
  <c r="H23" i="4"/>
  <c r="J23" i="4"/>
  <c r="D35" i="4"/>
  <c r="F35" i="4"/>
  <c r="H35" i="4"/>
  <c r="J35" i="4"/>
  <c r="E67" i="4"/>
  <c r="D20" i="86" s="1"/>
  <c r="G67" i="4"/>
  <c r="E20" i="86" s="1"/>
  <c r="I67" i="4"/>
  <c r="K67" i="4"/>
  <c r="G20" i="86" s="1"/>
  <c r="E70" i="4"/>
  <c r="G70" i="4"/>
  <c r="I70" i="4"/>
  <c r="K70" i="4"/>
  <c r="E76" i="4"/>
  <c r="G76" i="4"/>
  <c r="I76" i="4"/>
  <c r="K76" i="4"/>
  <c r="E84" i="4"/>
  <c r="D22" i="86" s="1"/>
  <c r="G84" i="4"/>
  <c r="E22" i="86" s="1"/>
  <c r="I84" i="4"/>
  <c r="F22" i="86" s="1"/>
  <c r="K84" i="4"/>
  <c r="E97" i="4"/>
  <c r="E94" i="4" s="1"/>
  <c r="G97" i="4"/>
  <c r="G94" i="4" s="1"/>
  <c r="I97" i="4"/>
  <c r="I94" i="4" s="1"/>
  <c r="K97" i="4"/>
  <c r="K94" i="4"/>
  <c r="E107" i="4"/>
  <c r="E105" i="4" s="1"/>
  <c r="G107" i="4"/>
  <c r="I107" i="4"/>
  <c r="K107" i="4"/>
  <c r="E111" i="4"/>
  <c r="G111" i="4"/>
  <c r="I111" i="4"/>
  <c r="K111" i="4"/>
  <c r="E116" i="4"/>
  <c r="G116" i="4"/>
  <c r="I116" i="4"/>
  <c r="K116" i="4"/>
  <c r="E132" i="4"/>
  <c r="E134" i="4"/>
  <c r="C68" i="84" s="1"/>
  <c r="K47" i="84" s="1"/>
  <c r="G134" i="4"/>
  <c r="D68" i="84" s="1"/>
  <c r="L47" i="84" s="1"/>
  <c r="I134" i="4"/>
  <c r="E68" i="84" s="1"/>
  <c r="M47" i="84" s="1"/>
  <c r="K134" i="4"/>
  <c r="F68" i="84" s="1"/>
  <c r="E140" i="4"/>
  <c r="G140" i="4"/>
  <c r="I140" i="4"/>
  <c r="K140" i="4"/>
  <c r="E148" i="4"/>
  <c r="G148" i="4"/>
  <c r="I148" i="4"/>
  <c r="K148" i="4"/>
  <c r="D155" i="4"/>
  <c r="F155" i="4"/>
  <c r="H155" i="4"/>
  <c r="J155" i="4"/>
  <c r="D161" i="4"/>
  <c r="F161" i="4"/>
  <c r="H161" i="4"/>
  <c r="J161" i="4"/>
  <c r="D164" i="4"/>
  <c r="F164" i="4"/>
  <c r="H164" i="4"/>
  <c r="J164" i="4"/>
  <c r="D167" i="4"/>
  <c r="F167" i="4"/>
  <c r="H167" i="4"/>
  <c r="J167" i="4"/>
  <c r="D170" i="4"/>
  <c r="F170" i="4"/>
  <c r="H170" i="4"/>
  <c r="J170" i="4"/>
  <c r="E178" i="4"/>
  <c r="G178" i="4"/>
  <c r="I178" i="4"/>
  <c r="K178" i="4"/>
  <c r="D185" i="4"/>
  <c r="F185" i="4"/>
  <c r="H185" i="4"/>
  <c r="J185" i="4"/>
  <c r="D188" i="4"/>
  <c r="F188" i="4"/>
  <c r="H188" i="4"/>
  <c r="J188" i="4"/>
  <c r="D191" i="4"/>
  <c r="F191" i="4"/>
  <c r="H191" i="4"/>
  <c r="J191" i="4"/>
  <c r="D194" i="4"/>
  <c r="F194" i="4"/>
  <c r="H194" i="4"/>
  <c r="J194" i="4"/>
  <c r="D197" i="4"/>
  <c r="F197" i="4"/>
  <c r="H197" i="4"/>
  <c r="J197" i="4"/>
  <c r="D200" i="4"/>
  <c r="F200" i="4"/>
  <c r="H200" i="4"/>
  <c r="J200" i="4"/>
  <c r="D203" i="4"/>
  <c r="F203" i="4"/>
  <c r="H203" i="4"/>
  <c r="J203" i="4"/>
  <c r="E206" i="4"/>
  <c r="G206" i="4"/>
  <c r="I206" i="4"/>
  <c r="K206" i="4"/>
  <c r="E213" i="4"/>
  <c r="G213" i="4"/>
  <c r="I213" i="4"/>
  <c r="K213" i="4"/>
  <c r="E218" i="4"/>
  <c r="G218" i="4"/>
  <c r="I218" i="4"/>
  <c r="K218" i="4"/>
  <c r="E234" i="4"/>
  <c r="G234" i="4"/>
  <c r="I234" i="4"/>
  <c r="K234" i="4"/>
  <c r="D244" i="4"/>
  <c r="F244" i="4"/>
  <c r="H244" i="4"/>
  <c r="J244" i="4"/>
  <c r="B247" i="4"/>
  <c r="D247" i="4"/>
  <c r="F247" i="4"/>
  <c r="H247" i="4"/>
  <c r="J247" i="4"/>
  <c r="B250" i="4"/>
  <c r="B253" i="4" s="1"/>
  <c r="B256" i="4" s="1"/>
  <c r="B259" i="4" s="1"/>
  <c r="B262" i="4" s="1"/>
  <c r="B265" i="4" s="1"/>
  <c r="B268" i="4" s="1"/>
  <c r="B271" i="4" s="1"/>
  <c r="B274" i="4" s="1"/>
  <c r="B277" i="4" s="1"/>
  <c r="B280" i="4" s="1"/>
  <c r="B283" i="4" s="1"/>
  <c r="D250" i="4"/>
  <c r="F250" i="4"/>
  <c r="H250" i="4"/>
  <c r="J250" i="4"/>
  <c r="D253" i="4"/>
  <c r="F253" i="4"/>
  <c r="H253" i="4"/>
  <c r="J253" i="4"/>
  <c r="D256" i="4"/>
  <c r="F256" i="4"/>
  <c r="H256" i="4"/>
  <c r="J256" i="4"/>
  <c r="D259" i="4"/>
  <c r="F259" i="4"/>
  <c r="H259" i="4"/>
  <c r="J259" i="4"/>
  <c r="D262" i="4"/>
  <c r="F262" i="4"/>
  <c r="H262" i="4"/>
  <c r="J262" i="4"/>
  <c r="D265" i="4"/>
  <c r="F265" i="4"/>
  <c r="H265" i="4"/>
  <c r="J265" i="4"/>
  <c r="D268" i="4"/>
  <c r="F268" i="4"/>
  <c r="H268" i="4"/>
  <c r="J268" i="4"/>
  <c r="D271" i="4"/>
  <c r="F271" i="4"/>
  <c r="H271" i="4"/>
  <c r="J271" i="4"/>
  <c r="D274" i="4"/>
  <c r="F274" i="4"/>
  <c r="H274" i="4"/>
  <c r="J274" i="4"/>
  <c r="D277" i="4"/>
  <c r="F277" i="4"/>
  <c r="H277" i="4"/>
  <c r="J277" i="4"/>
  <c r="D280" i="4"/>
  <c r="F280" i="4"/>
  <c r="H280" i="4"/>
  <c r="J280" i="4"/>
  <c r="D283" i="4"/>
  <c r="F283" i="4"/>
  <c r="H283" i="4"/>
  <c r="J283" i="4"/>
  <c r="E287" i="4"/>
  <c r="G287" i="4"/>
  <c r="I287" i="4"/>
  <c r="K287" i="4"/>
  <c r="C2" i="82"/>
  <c r="C9" i="84" s="1"/>
  <c r="C76" i="84" s="1"/>
  <c r="D2" i="82"/>
  <c r="D9" i="84" s="1"/>
  <c r="D76" i="84" s="1"/>
  <c r="C4" i="82"/>
  <c r="D4" i="82"/>
  <c r="E4" i="82"/>
  <c r="E57" i="84" s="1"/>
  <c r="F4" i="82"/>
  <c r="G4" i="82"/>
  <c r="G57" i="84" s="1"/>
  <c r="C13" i="84"/>
  <c r="D13" i="84"/>
  <c r="E13" i="84"/>
  <c r="F13" i="84"/>
  <c r="G13" i="84"/>
  <c r="C14" i="84"/>
  <c r="D14" i="84"/>
  <c r="E14" i="84"/>
  <c r="F14" i="84"/>
  <c r="G14" i="84"/>
  <c r="C15" i="84"/>
  <c r="D15" i="84"/>
  <c r="E15" i="84"/>
  <c r="F15" i="84"/>
  <c r="G15" i="84"/>
  <c r="C16" i="84"/>
  <c r="D16" i="84"/>
  <c r="E16" i="84"/>
  <c r="F16" i="84"/>
  <c r="G16" i="84"/>
  <c r="C17" i="84"/>
  <c r="D17" i="84"/>
  <c r="E17" i="84"/>
  <c r="F17" i="84"/>
  <c r="G17" i="84"/>
  <c r="C19" i="84"/>
  <c r="D19" i="84"/>
  <c r="E19" i="84"/>
  <c r="F19" i="84"/>
  <c r="G19" i="84"/>
  <c r="C20" i="84"/>
  <c r="D20" i="84"/>
  <c r="E20" i="84"/>
  <c r="F20" i="84"/>
  <c r="G20" i="84"/>
  <c r="C21" i="84"/>
  <c r="D21" i="84"/>
  <c r="E21" i="84"/>
  <c r="F21" i="84"/>
  <c r="G21" i="84"/>
  <c r="C22" i="84"/>
  <c r="D22" i="84"/>
  <c r="E22" i="84"/>
  <c r="F22" i="84"/>
  <c r="G22" i="84"/>
  <c r="C23" i="84"/>
  <c r="D23" i="84"/>
  <c r="L13" i="84" s="1"/>
  <c r="E23" i="84"/>
  <c r="F23" i="84"/>
  <c r="G23" i="84"/>
  <c r="C30" i="84"/>
  <c r="D30" i="84"/>
  <c r="E30" i="84"/>
  <c r="F30" i="84"/>
  <c r="G30" i="84"/>
  <c r="C31" i="84"/>
  <c r="D31" i="84"/>
  <c r="E31" i="84"/>
  <c r="F31" i="84"/>
  <c r="G31" i="84"/>
  <c r="C32" i="84"/>
  <c r="D32" i="84"/>
  <c r="D44" i="84" s="1"/>
  <c r="E32" i="84"/>
  <c r="F32" i="84"/>
  <c r="G32" i="84"/>
  <c r="C33" i="84"/>
  <c r="D33" i="84"/>
  <c r="E33" i="84"/>
  <c r="F33" i="84"/>
  <c r="G33" i="84"/>
  <c r="C34" i="84"/>
  <c r="D34" i="84"/>
  <c r="E34" i="84"/>
  <c r="F34" i="84"/>
  <c r="G34" i="84"/>
  <c r="C35" i="84"/>
  <c r="D35" i="84"/>
  <c r="E35" i="84"/>
  <c r="F35" i="84"/>
  <c r="G35" i="84"/>
  <c r="C36" i="84"/>
  <c r="D36" i="84"/>
  <c r="E36" i="84"/>
  <c r="F36" i="84"/>
  <c r="G36" i="84"/>
  <c r="C37" i="84"/>
  <c r="K27" i="84" s="1"/>
  <c r="D37" i="84"/>
  <c r="L27" i="84" s="1"/>
  <c r="E37" i="84"/>
  <c r="F37" i="84"/>
  <c r="G37" i="84"/>
  <c r="C38" i="84"/>
  <c r="D38" i="84"/>
  <c r="E38" i="84"/>
  <c r="F38" i="84"/>
  <c r="G38" i="84"/>
  <c r="C39" i="84"/>
  <c r="D39" i="84"/>
  <c r="E39" i="84"/>
  <c r="F39" i="84"/>
  <c r="G39" i="84"/>
  <c r="C40" i="84"/>
  <c r="D40" i="84"/>
  <c r="E40" i="84"/>
  <c r="F40" i="84"/>
  <c r="G40" i="84"/>
  <c r="C41" i="84"/>
  <c r="D41" i="84"/>
  <c r="E41" i="84"/>
  <c r="F41" i="84"/>
  <c r="G41" i="84"/>
  <c r="C49" i="84"/>
  <c r="D49" i="84"/>
  <c r="E49" i="84"/>
  <c r="F49" i="84"/>
  <c r="G49" i="84"/>
  <c r="C50" i="84"/>
  <c r="D50" i="84"/>
  <c r="E50" i="84"/>
  <c r="F50" i="84"/>
  <c r="G50" i="84"/>
  <c r="C51" i="84"/>
  <c r="D51" i="84"/>
  <c r="E51" i="84"/>
  <c r="F51" i="84"/>
  <c r="G51" i="84"/>
  <c r="C52" i="84"/>
  <c r="D52" i="84"/>
  <c r="E52" i="84"/>
  <c r="F52" i="84"/>
  <c r="G52" i="84"/>
  <c r="C53" i="84"/>
  <c r="D53" i="84"/>
  <c r="L44" i="84" s="1"/>
  <c r="E53" i="84"/>
  <c r="F53" i="84"/>
  <c r="G53" i="84"/>
  <c r="C54" i="84"/>
  <c r="D54" i="84"/>
  <c r="E54" i="84"/>
  <c r="F54" i="84"/>
  <c r="G54" i="84"/>
  <c r="C55" i="84"/>
  <c r="D55" i="84"/>
  <c r="E55" i="84"/>
  <c r="F55" i="84"/>
  <c r="G55" i="84"/>
  <c r="C56" i="84"/>
  <c r="D56" i="84"/>
  <c r="E56" i="84"/>
  <c r="F56" i="84"/>
  <c r="G56" i="84"/>
  <c r="F57" i="84"/>
  <c r="C58" i="84"/>
  <c r="D58" i="84"/>
  <c r="E58" i="84"/>
  <c r="F58" i="84"/>
  <c r="N45" i="84" s="1"/>
  <c r="G58" i="84"/>
  <c r="O45" i="84" s="1"/>
  <c r="C59" i="84"/>
  <c r="D59" i="84"/>
  <c r="L46" i="84" s="1"/>
  <c r="E59" i="84"/>
  <c r="F59" i="84"/>
  <c r="G59" i="84"/>
  <c r="O46" i="84" s="1"/>
  <c r="C60" i="84"/>
  <c r="D60" i="84"/>
  <c r="E60" i="84"/>
  <c r="F60" i="84"/>
  <c r="G60" i="84"/>
  <c r="C61" i="84"/>
  <c r="D61" i="84"/>
  <c r="E61" i="84"/>
  <c r="F61" i="84"/>
  <c r="G61" i="84"/>
  <c r="C62" i="84"/>
  <c r="D62" i="84"/>
  <c r="E62" i="84"/>
  <c r="F62" i="84"/>
  <c r="G62" i="84"/>
  <c r="C63" i="84"/>
  <c r="D63" i="84"/>
  <c r="E63" i="84"/>
  <c r="F63" i="84"/>
  <c r="G63" i="84"/>
  <c r="C64" i="84"/>
  <c r="K46" i="84" s="1"/>
  <c r="D64" i="84"/>
  <c r="E64" i="84"/>
  <c r="F64" i="84"/>
  <c r="G64" i="84"/>
  <c r="C65" i="84"/>
  <c r="D65" i="84"/>
  <c r="E65" i="84"/>
  <c r="F65" i="84"/>
  <c r="G65" i="84"/>
  <c r="C66" i="84"/>
  <c r="D66" i="84"/>
  <c r="E66" i="84"/>
  <c r="F66" i="84"/>
  <c r="G66" i="84"/>
  <c r="C67" i="84"/>
  <c r="D67" i="84"/>
  <c r="E67" i="84"/>
  <c r="F67" i="84"/>
  <c r="G67" i="84"/>
  <c r="C69" i="84"/>
  <c r="D69" i="84"/>
  <c r="E69" i="84"/>
  <c r="F69" i="84"/>
  <c r="G69" i="84"/>
  <c r="O48" i="84" s="1"/>
  <c r="G60" i="88" s="1"/>
  <c r="C80" i="84"/>
  <c r="K18" i="84" s="1"/>
  <c r="D80" i="84"/>
  <c r="L18" i="84" s="1"/>
  <c r="E80" i="84"/>
  <c r="M18" i="84"/>
  <c r="F80" i="84"/>
  <c r="N18" i="84" s="1"/>
  <c r="G80" i="84"/>
  <c r="O18" i="84"/>
  <c r="C81" i="84"/>
  <c r="D81" i="84"/>
  <c r="E81" i="84"/>
  <c r="F81" i="84"/>
  <c r="G81" i="84"/>
  <c r="C82" i="84"/>
  <c r="D82" i="84"/>
  <c r="E82" i="84"/>
  <c r="F82" i="84"/>
  <c r="G82" i="84"/>
  <c r="C83" i="84"/>
  <c r="D83" i="84"/>
  <c r="L17" i="84" s="1"/>
  <c r="E83" i="84"/>
  <c r="F83" i="84"/>
  <c r="G83" i="84"/>
  <c r="C84" i="84"/>
  <c r="D84" i="84"/>
  <c r="E84" i="84"/>
  <c r="F84" i="84"/>
  <c r="G84" i="84"/>
  <c r="C85" i="84"/>
  <c r="D85" i="84"/>
  <c r="E85" i="84"/>
  <c r="F85" i="84"/>
  <c r="N19" i="84" s="1"/>
  <c r="G85" i="84"/>
  <c r="C86" i="84"/>
  <c r="D86" i="84"/>
  <c r="E86" i="84"/>
  <c r="F86" i="84"/>
  <c r="G86" i="84"/>
  <c r="C87" i="84"/>
  <c r="D87" i="84"/>
  <c r="E87" i="84"/>
  <c r="M19" i="84" s="1"/>
  <c r="F87" i="84"/>
  <c r="G87" i="84"/>
  <c r="C88" i="84"/>
  <c r="D88" i="84"/>
  <c r="E88" i="84"/>
  <c r="M20" i="84" s="1"/>
  <c r="F88" i="84"/>
  <c r="G88" i="84"/>
  <c r="O20" i="84" s="1"/>
  <c r="C95" i="84"/>
  <c r="K32" i="84"/>
  <c r="D95" i="84"/>
  <c r="L32" i="84" s="1"/>
  <c r="E95" i="84"/>
  <c r="M32" i="84"/>
  <c r="F95" i="84"/>
  <c r="N32" i="84"/>
  <c r="G95" i="84"/>
  <c r="O32" i="84" s="1"/>
  <c r="C96" i="84"/>
  <c r="K33" i="84" s="1"/>
  <c r="D24" i="88" s="1"/>
  <c r="D96" i="84"/>
  <c r="E96" i="84"/>
  <c r="F96" i="84"/>
  <c r="N33" i="84" s="1"/>
  <c r="G96" i="84"/>
  <c r="O33" i="84" s="1"/>
  <c r="C97" i="84"/>
  <c r="K34" i="84"/>
  <c r="D97" i="84"/>
  <c r="L34" i="84" s="1"/>
  <c r="E97" i="84"/>
  <c r="M34" i="84" s="1"/>
  <c r="F97" i="84"/>
  <c r="G97" i="84"/>
  <c r="O34" i="84" s="1"/>
  <c r="C98" i="84"/>
  <c r="K35" i="84" s="1"/>
  <c r="D98" i="84"/>
  <c r="L35" i="84" s="1"/>
  <c r="E98" i="84"/>
  <c r="M35" i="84"/>
  <c r="F98" i="84"/>
  <c r="N35" i="84" s="1"/>
  <c r="G98" i="84"/>
  <c r="O35" i="84" s="1"/>
  <c r="C104" i="84"/>
  <c r="K63" i="84" s="1"/>
  <c r="D104" i="84"/>
  <c r="L63" i="84" s="1"/>
  <c r="E104" i="84"/>
  <c r="M63" i="84" s="1"/>
  <c r="F104" i="84"/>
  <c r="G104" i="84"/>
  <c r="C105" i="84"/>
  <c r="D105" i="84"/>
  <c r="E105" i="84"/>
  <c r="F105" i="84"/>
  <c r="G105" i="84"/>
  <c r="C106" i="84"/>
  <c r="K65" i="84" s="1"/>
  <c r="D106" i="84"/>
  <c r="L65" i="84" s="1"/>
  <c r="E106" i="84"/>
  <c r="M65" i="84" s="1"/>
  <c r="F106" i="84"/>
  <c r="N65" i="84" s="1"/>
  <c r="G106" i="84"/>
  <c r="O65" i="84" s="1"/>
  <c r="C107" i="84"/>
  <c r="K67" i="84" s="1"/>
  <c r="D107" i="84"/>
  <c r="L67" i="84" s="1"/>
  <c r="E107" i="84"/>
  <c r="M67" i="84" s="1"/>
  <c r="F107" i="84"/>
  <c r="N67" i="84" s="1"/>
  <c r="F44" i="88" s="1"/>
  <c r="G107" i="84"/>
  <c r="O67" i="84" s="1"/>
  <c r="C108" i="84"/>
  <c r="D108" i="84"/>
  <c r="E108" i="84"/>
  <c r="F108" i="84"/>
  <c r="G108" i="84"/>
  <c r="C109" i="84"/>
  <c r="D109" i="84"/>
  <c r="E109" i="84"/>
  <c r="F109" i="84"/>
  <c r="G109" i="84"/>
  <c r="O64" i="84" s="1"/>
  <c r="C116" i="84"/>
  <c r="D116" i="84"/>
  <c r="E116" i="84"/>
  <c r="M54" i="84" s="1"/>
  <c r="F116" i="84"/>
  <c r="G116" i="84"/>
  <c r="C118" i="84"/>
  <c r="K57" i="84" s="1"/>
  <c r="D118" i="84"/>
  <c r="L57" i="84" s="1"/>
  <c r="E118" i="84"/>
  <c r="M57" i="84"/>
  <c r="G118" i="84"/>
  <c r="O57" i="84" s="1"/>
  <c r="C119" i="84"/>
  <c r="K58" i="84"/>
  <c r="D119" i="84"/>
  <c r="L58" i="84"/>
  <c r="E119" i="84"/>
  <c r="M58" i="84" s="1"/>
  <c r="F119" i="84"/>
  <c r="N58" i="84" s="1"/>
  <c r="G119" i="84"/>
  <c r="O58" i="84" s="1"/>
  <c r="D9" i="86"/>
  <c r="E9" i="86"/>
  <c r="F9" i="86"/>
  <c r="G9" i="86"/>
  <c r="H9" i="86"/>
  <c r="D10" i="86"/>
  <c r="E10" i="86"/>
  <c r="F10" i="86"/>
  <c r="G10" i="86"/>
  <c r="H10" i="86"/>
  <c r="D11" i="86"/>
  <c r="E11" i="86"/>
  <c r="F11" i="86"/>
  <c r="G11" i="86"/>
  <c r="H11" i="86"/>
  <c r="D12" i="86"/>
  <c r="E12" i="86"/>
  <c r="F12" i="86"/>
  <c r="G12" i="86"/>
  <c r="H12" i="86"/>
  <c r="D13" i="86"/>
  <c r="E13" i="86"/>
  <c r="F13" i="86"/>
  <c r="G13" i="86"/>
  <c r="H13" i="86"/>
  <c r="D18" i="86"/>
  <c r="E18" i="86"/>
  <c r="F18" i="86"/>
  <c r="G18" i="86"/>
  <c r="H18" i="86"/>
  <c r="D19" i="86"/>
  <c r="G19" i="86"/>
  <c r="F20" i="86"/>
  <c r="D21" i="86"/>
  <c r="E21" i="86"/>
  <c r="F21" i="86"/>
  <c r="G21" i="86"/>
  <c r="H21" i="86"/>
  <c r="G22" i="86"/>
  <c r="D28" i="86"/>
  <c r="E28" i="86"/>
  <c r="F28" i="86"/>
  <c r="G28" i="86"/>
  <c r="H28" i="86"/>
  <c r="D29" i="86"/>
  <c r="E29" i="86"/>
  <c r="F29" i="86"/>
  <c r="G29" i="86"/>
  <c r="H29" i="86"/>
  <c r="D30" i="86"/>
  <c r="E30" i="86"/>
  <c r="F30" i="86"/>
  <c r="G30" i="86"/>
  <c r="H30" i="86"/>
  <c r="D31" i="86"/>
  <c r="E31" i="86"/>
  <c r="F31" i="86"/>
  <c r="G31" i="86"/>
  <c r="H31" i="86"/>
  <c r="D32" i="86"/>
  <c r="E32" i="86"/>
  <c r="F32" i="86"/>
  <c r="G32" i="86"/>
  <c r="H32" i="86"/>
  <c r="D38" i="86"/>
  <c r="E38" i="86"/>
  <c r="F38" i="86"/>
  <c r="N15" i="88" s="1"/>
  <c r="G38" i="86"/>
  <c r="H38" i="86"/>
  <c r="P15" i="88" s="1"/>
  <c r="D39" i="86"/>
  <c r="E39" i="86"/>
  <c r="F39" i="86"/>
  <c r="G39" i="86"/>
  <c r="H39" i="86"/>
  <c r="D40" i="86"/>
  <c r="E40" i="86"/>
  <c r="F40" i="86"/>
  <c r="E14" i="88" s="1"/>
  <c r="G40" i="86"/>
  <c r="F14" i="88" s="1"/>
  <c r="H40" i="86"/>
  <c r="P16" i="88" s="1"/>
  <c r="D41" i="86"/>
  <c r="E41" i="86"/>
  <c r="F41" i="86"/>
  <c r="G41" i="86"/>
  <c r="H41" i="86"/>
  <c r="D42" i="86"/>
  <c r="E42" i="86"/>
  <c r="F42" i="86"/>
  <c r="F45" i="86" s="1"/>
  <c r="G42" i="86"/>
  <c r="H42" i="86"/>
  <c r="D43" i="86"/>
  <c r="E43" i="86"/>
  <c r="F43" i="86"/>
  <c r="G43" i="86"/>
  <c r="H43" i="86"/>
  <c r="D49" i="86"/>
  <c r="E49" i="86"/>
  <c r="F49" i="86"/>
  <c r="G49" i="86"/>
  <c r="H49" i="86"/>
  <c r="D50" i="86"/>
  <c r="E50" i="86"/>
  <c r="F50" i="86"/>
  <c r="G50" i="86"/>
  <c r="H50" i="86"/>
  <c r="D51" i="86"/>
  <c r="E51" i="86"/>
  <c r="F51" i="86"/>
  <c r="G51" i="86"/>
  <c r="H51" i="86"/>
  <c r="D52" i="86"/>
  <c r="E52" i="86"/>
  <c r="F52" i="86"/>
  <c r="G52" i="86"/>
  <c r="H52" i="86"/>
  <c r="D53" i="86"/>
  <c r="E53" i="86"/>
  <c r="F53" i="86"/>
  <c r="G53" i="86"/>
  <c r="H53" i="86"/>
  <c r="D54" i="86"/>
  <c r="E54" i="86"/>
  <c r="F54" i="86"/>
  <c r="G54" i="86"/>
  <c r="H54" i="86"/>
  <c r="D55" i="86"/>
  <c r="E55" i="86"/>
  <c r="F55" i="86"/>
  <c r="G55" i="86"/>
  <c r="H55" i="86"/>
  <c r="D56" i="86"/>
  <c r="E56" i="86"/>
  <c r="F56" i="86"/>
  <c r="G56" i="86"/>
  <c r="H56" i="86"/>
  <c r="D57" i="86"/>
  <c r="E57" i="86"/>
  <c r="F57" i="86"/>
  <c r="G57" i="86"/>
  <c r="H57" i="86"/>
  <c r="D58" i="86"/>
  <c r="E58" i="86"/>
  <c r="F58" i="86"/>
  <c r="G58" i="86"/>
  <c r="H58" i="86"/>
  <c r="D59" i="86"/>
  <c r="E59" i="86"/>
  <c r="F59" i="86"/>
  <c r="G59" i="86"/>
  <c r="H59" i="86"/>
  <c r="D60" i="86"/>
  <c r="E60" i="86"/>
  <c r="M33" i="88"/>
  <c r="F60" i="86"/>
  <c r="G60" i="86"/>
  <c r="H60" i="86"/>
  <c r="D61" i="86"/>
  <c r="E61" i="86"/>
  <c r="F61" i="86"/>
  <c r="N33" i="88"/>
  <c r="G61" i="86"/>
  <c r="H61" i="86"/>
  <c r="D62" i="86"/>
  <c r="E62" i="86"/>
  <c r="F62" i="86"/>
  <c r="G62" i="86"/>
  <c r="H62" i="86"/>
  <c r="D69" i="86"/>
  <c r="E69" i="86"/>
  <c r="F69" i="86"/>
  <c r="G69" i="86"/>
  <c r="H69" i="86"/>
  <c r="D76" i="86"/>
  <c r="E76" i="86"/>
  <c r="F76" i="86"/>
  <c r="G76" i="86"/>
  <c r="F28" i="88" s="1"/>
  <c r="H76" i="86"/>
  <c r="D77" i="86"/>
  <c r="E77" i="86"/>
  <c r="F77" i="86"/>
  <c r="G77" i="86"/>
  <c r="H77" i="86"/>
  <c r="D79" i="86"/>
  <c r="E79" i="86"/>
  <c r="D28" i="88" s="1"/>
  <c r="F79" i="86"/>
  <c r="G79" i="86"/>
  <c r="H79" i="86"/>
  <c r="D80" i="86"/>
  <c r="E80" i="86"/>
  <c r="F80" i="86"/>
  <c r="G80" i="86"/>
  <c r="H80" i="86"/>
  <c r="D81" i="86"/>
  <c r="E81" i="86"/>
  <c r="F81" i="86"/>
  <c r="G81" i="86"/>
  <c r="H81" i="86"/>
  <c r="D87" i="86"/>
  <c r="D89" i="86" s="1"/>
  <c r="E87" i="86"/>
  <c r="E89" i="86" s="1"/>
  <c r="D18" i="88" s="1"/>
  <c r="F87" i="86"/>
  <c r="F89" i="86"/>
  <c r="E18" i="88"/>
  <c r="G87" i="86"/>
  <c r="G89" i="86" s="1"/>
  <c r="F18" i="88" s="1"/>
  <c r="M17" i="88"/>
  <c r="M58" i="88" s="1"/>
  <c r="N17" i="88"/>
  <c r="N58" i="88" s="1"/>
  <c r="O17" i="88"/>
  <c r="O58" i="88" s="1"/>
  <c r="P17" i="88"/>
  <c r="P58" i="88"/>
  <c r="M18" i="88"/>
  <c r="N18" i="88"/>
  <c r="O18" i="88"/>
  <c r="P18" i="88"/>
  <c r="M20" i="88"/>
  <c r="N20" i="88"/>
  <c r="O20" i="88"/>
  <c r="P20" i="88"/>
  <c r="M21" i="88"/>
  <c r="N21" i="88"/>
  <c r="O21" i="88"/>
  <c r="P21" i="88"/>
  <c r="M35" i="88"/>
  <c r="N35" i="88"/>
  <c r="O35" i="88"/>
  <c r="P35" i="88"/>
  <c r="M44" i="88"/>
  <c r="N44" i="88"/>
  <c r="O44" i="88"/>
  <c r="P44" i="88"/>
  <c r="M45" i="88"/>
  <c r="N45" i="88"/>
  <c r="O45" i="88"/>
  <c r="P45" i="88"/>
  <c r="M47" i="88"/>
  <c r="N47" i="88"/>
  <c r="O47" i="88"/>
  <c r="P47" i="88"/>
  <c r="M48" i="88"/>
  <c r="N48" i="88"/>
  <c r="O48" i="88"/>
  <c r="P48" i="88"/>
  <c r="M59" i="88"/>
  <c r="N59" i="88"/>
  <c r="O59" i="88"/>
  <c r="P59" i="88"/>
  <c r="M63" i="88"/>
  <c r="D48" i="88" s="1"/>
  <c r="N63" i="88"/>
  <c r="E48" i="88" s="1"/>
  <c r="O63" i="88"/>
  <c r="F48" i="88" s="1"/>
  <c r="P63" i="88"/>
  <c r="G48" i="88" s="1"/>
  <c r="M64" i="88"/>
  <c r="D55" i="88" s="1"/>
  <c r="N64" i="88"/>
  <c r="E55" i="88" s="1"/>
  <c r="O64" i="88"/>
  <c r="F55" i="88" s="1"/>
  <c r="P64" i="88"/>
  <c r="G55" i="88" s="1"/>
  <c r="M65" i="88"/>
  <c r="D49" i="88" s="1"/>
  <c r="N65" i="88"/>
  <c r="E49" i="88" s="1"/>
  <c r="O65" i="88"/>
  <c r="F49" i="88" s="1"/>
  <c r="P65" i="88"/>
  <c r="G49" i="88" s="1"/>
  <c r="O63" i="84"/>
  <c r="K48" i="84"/>
  <c r="D59" i="88" s="1"/>
  <c r="N46" i="84"/>
  <c r="M45" i="84"/>
  <c r="N13" i="84"/>
  <c r="L33" i="84"/>
  <c r="M13" i="84"/>
  <c r="O54" i="84"/>
  <c r="N54" i="84"/>
  <c r="L54" i="84"/>
  <c r="F13" i="88"/>
  <c r="N16" i="88"/>
  <c r="C57" i="84"/>
  <c r="D57" i="84"/>
  <c r="D7" i="86"/>
  <c r="C8" i="88" s="1"/>
  <c r="A10" i="94"/>
  <c r="O15" i="88" l="1"/>
  <c r="E7" i="86"/>
  <c r="D8" i="88" s="1"/>
  <c r="M11" i="88" s="1"/>
  <c r="M29" i="88" s="1"/>
  <c r="M40" i="88" s="1"/>
  <c r="M53" i="88" s="1"/>
  <c r="K13" i="84"/>
  <c r="K9" i="84"/>
  <c r="L9" i="84"/>
  <c r="M64" i="84"/>
  <c r="E72" i="86"/>
  <c r="D42" i="88" s="1"/>
  <c r="O19" i="84"/>
  <c r="D72" i="86"/>
  <c r="K64" i="84"/>
  <c r="N20" i="84"/>
  <c r="L45" i="84"/>
  <c r="G34" i="86"/>
  <c r="G28" i="88"/>
  <c r="L20" i="84"/>
  <c r="G105" i="4"/>
  <c r="O13" i="84"/>
  <c r="K11" i="84"/>
  <c r="N44" i="84"/>
  <c r="P34" i="88"/>
  <c r="K45" i="84"/>
  <c r="C100" i="84"/>
  <c r="E28" i="88"/>
  <c r="G24" i="88"/>
  <c r="K17" i="84"/>
  <c r="M242" i="4"/>
  <c r="H72" i="86"/>
  <c r="G42" i="88" s="1"/>
  <c r="N34" i="88"/>
  <c r="F33" i="88"/>
  <c r="L48" i="84"/>
  <c r="G72" i="86"/>
  <c r="F42" i="88" s="1"/>
  <c r="N64" i="84"/>
  <c r="E44" i="88"/>
  <c r="G100" i="84"/>
  <c r="M48" i="84"/>
  <c r="F59" i="88" s="1"/>
  <c r="O11" i="84"/>
  <c r="G26" i="84"/>
  <c r="M12" i="84"/>
  <c r="L160" i="4"/>
  <c r="M154" i="4" s="1"/>
  <c r="M138" i="4" s="1"/>
  <c r="O44" i="84"/>
  <c r="D160" i="4"/>
  <c r="E154" i="4" s="1"/>
  <c r="E138" i="4" s="1"/>
  <c r="H83" i="86"/>
  <c r="D83" i="86"/>
  <c r="G13" i="88"/>
  <c r="G14" i="88"/>
  <c r="O16" i="88"/>
  <c r="E13" i="88"/>
  <c r="F34" i="86"/>
  <c r="D24" i="86"/>
  <c r="L37" i="84"/>
  <c r="E33" i="88"/>
  <c r="D65" i="86"/>
  <c r="G83" i="86"/>
  <c r="F24" i="86"/>
  <c r="G16" i="86"/>
  <c r="E83" i="86"/>
  <c r="E16" i="86"/>
  <c r="F16" i="86"/>
  <c r="F26" i="86" s="1"/>
  <c r="M66" i="84"/>
  <c r="M70" i="84" s="1"/>
  <c r="E112" i="84"/>
  <c r="N17" i="84"/>
  <c r="N22" i="84" s="1"/>
  <c r="C71" i="84"/>
  <c r="D60" i="88"/>
  <c r="D62" i="88" s="1"/>
  <c r="E59" i="88"/>
  <c r="G44" i="88"/>
  <c r="O37" i="84"/>
  <c r="F72" i="86"/>
  <c r="E42" i="88" s="1"/>
  <c r="D45" i="86"/>
  <c r="H16" i="86"/>
  <c r="E184" i="4"/>
  <c r="E176" i="4" s="1"/>
  <c r="H160" i="4"/>
  <c r="I154" i="4" s="1"/>
  <c r="I138" i="4" s="1"/>
  <c r="P61" i="88"/>
  <c r="M184" i="4"/>
  <c r="M176" i="4" s="1"/>
  <c r="D34" i="86"/>
  <c r="K242" i="4"/>
  <c r="G184" i="4"/>
  <c r="G176" i="4" s="1"/>
  <c r="J160" i="4"/>
  <c r="K154" i="4" s="1"/>
  <c r="K138" i="4" s="1"/>
  <c r="K105" i="4"/>
  <c r="E19" i="4"/>
  <c r="E91" i="4" s="1"/>
  <c r="I19" i="4"/>
  <c r="I91" i="4" s="1"/>
  <c r="L11" i="84"/>
  <c r="H24" i="86"/>
  <c r="D23" i="88"/>
  <c r="D16" i="86"/>
  <c r="F160" i="4"/>
  <c r="G154" i="4" s="1"/>
  <c r="M105" i="4"/>
  <c r="D38" i="88"/>
  <c r="E34" i="86"/>
  <c r="M44" i="84"/>
  <c r="K44" i="84"/>
  <c r="O27" i="84"/>
  <c r="N27" i="84"/>
  <c r="M27" i="84"/>
  <c r="M26" i="84"/>
  <c r="N11" i="84"/>
  <c r="N15" i="84" s="1"/>
  <c r="O12" i="84"/>
  <c r="O15" i="84" s="1"/>
  <c r="N12" i="84"/>
  <c r="K184" i="4"/>
  <c r="K176" i="4" s="1"/>
  <c r="C112" i="84"/>
  <c r="G54" i="88"/>
  <c r="D100" i="84"/>
  <c r="O33" i="88"/>
  <c r="H34" i="86"/>
  <c r="N48" i="84"/>
  <c r="G59" i="88" s="1"/>
  <c r="G62" i="88" s="1"/>
  <c r="K43" i="84"/>
  <c r="M46" i="84"/>
  <c r="I242" i="4"/>
  <c r="I184" i="4"/>
  <c r="I176" i="4" s="1"/>
  <c r="F38" i="88"/>
  <c r="I2" i="4"/>
  <c r="H4" i="94" s="1"/>
  <c r="M33" i="84"/>
  <c r="E24" i="88" s="1"/>
  <c r="E100" i="84"/>
  <c r="G91" i="84"/>
  <c r="O17" i="84"/>
  <c r="O22" i="84" s="1"/>
  <c r="E91" i="84"/>
  <c r="M17" i="84"/>
  <c r="M22" i="84" s="1"/>
  <c r="F54" i="88"/>
  <c r="E54" i="88"/>
  <c r="K70" i="84"/>
  <c r="M42" i="88" s="1"/>
  <c r="K19" i="4"/>
  <c r="K91" i="4" s="1"/>
  <c r="G38" i="88"/>
  <c r="M61" i="88"/>
  <c r="O66" i="84"/>
  <c r="O70" i="84" s="1"/>
  <c r="P41" i="88" s="1"/>
  <c r="G112" i="84"/>
  <c r="D33" i="88"/>
  <c r="E65" i="86"/>
  <c r="H65" i="86"/>
  <c r="G33" i="88"/>
  <c r="K19" i="84"/>
  <c r="K22" i="84" s="1"/>
  <c r="C91" i="84"/>
  <c r="D91" i="84"/>
  <c r="L19" i="84"/>
  <c r="F91" i="84"/>
  <c r="L64" i="84"/>
  <c r="L70" i="84" s="1"/>
  <c r="D112" i="84"/>
  <c r="G138" i="4"/>
  <c r="O47" i="84"/>
  <c r="G24" i="86"/>
  <c r="G26" i="86" s="1"/>
  <c r="G36" i="86" s="1"/>
  <c r="K54" i="84"/>
  <c r="D44" i="88"/>
  <c r="D54" i="88"/>
  <c r="N34" i="84"/>
  <c r="F23" i="88" s="1"/>
  <c r="F100" i="84"/>
  <c r="I105" i="4"/>
  <c r="G19" i="4"/>
  <c r="G91" i="4" s="1"/>
  <c r="E19" i="86"/>
  <c r="E24" i="86" s="1"/>
  <c r="F65" i="86"/>
  <c r="P33" i="88"/>
  <c r="G65" i="86"/>
  <c r="H45" i="86"/>
  <c r="G45" i="86"/>
  <c r="M15" i="88"/>
  <c r="D13" i="88"/>
  <c r="E45" i="86"/>
  <c r="N63" i="84"/>
  <c r="N70" i="84" s="1"/>
  <c r="F112" i="84"/>
  <c r="E23" i="88"/>
  <c r="M37" i="84"/>
  <c r="G242" i="4"/>
  <c r="E242" i="4"/>
  <c r="F118" i="84"/>
  <c r="O61" i="88"/>
  <c r="N47" i="84"/>
  <c r="E60" i="88"/>
  <c r="E62" i="88" s="1"/>
  <c r="M34" i="88"/>
  <c r="D14" i="88"/>
  <c r="M16" i="88"/>
  <c r="K37" i="84"/>
  <c r="O43" i="84"/>
  <c r="G71" i="84"/>
  <c r="F71" i="84"/>
  <c r="N43" i="84"/>
  <c r="M43" i="84"/>
  <c r="E71" i="84"/>
  <c r="L43" i="84"/>
  <c r="D71" i="84"/>
  <c r="C44" i="84"/>
  <c r="K26" i="84"/>
  <c r="K30" i="84" s="1"/>
  <c r="O26" i="84"/>
  <c r="G44" i="84"/>
  <c r="N26" i="84"/>
  <c r="F44" i="84"/>
  <c r="E44" i="84"/>
  <c r="L26" i="84"/>
  <c r="L30" i="84" s="1"/>
  <c r="E26" i="84"/>
  <c r="M11" i="84"/>
  <c r="M15" i="84" s="1"/>
  <c r="L12" i="84"/>
  <c r="D26" i="84"/>
  <c r="K12" i="84"/>
  <c r="K15" i="84" s="1"/>
  <c r="C26" i="84"/>
  <c r="F26" i="84"/>
  <c r="N61" i="88"/>
  <c r="E38" i="88"/>
  <c r="F83" i="86"/>
  <c r="O34" i="88"/>
  <c r="M19" i="4"/>
  <c r="M91" i="4" s="1"/>
  <c r="F36" i="86" l="1"/>
  <c r="F47" i="86" s="1"/>
  <c r="L50" i="84"/>
  <c r="E2" i="82"/>
  <c r="E9" i="84" s="1"/>
  <c r="O50" i="84"/>
  <c r="K50" i="84"/>
  <c r="L22" i="84"/>
  <c r="I7" i="4"/>
  <c r="I132" i="4" s="1"/>
  <c r="K2" i="4"/>
  <c r="K7" i="4" s="1"/>
  <c r="K132" i="4" s="1"/>
  <c r="F24" i="88"/>
  <c r="N30" i="84"/>
  <c r="F60" i="88"/>
  <c r="F62" i="88" s="1"/>
  <c r="O24" i="84"/>
  <c r="G224" i="4"/>
  <c r="L15" i="84"/>
  <c r="L24" i="84" s="1"/>
  <c r="I224" i="4"/>
  <c r="E224" i="4"/>
  <c r="M31" i="88"/>
  <c r="O30" i="84"/>
  <c r="O39" i="84" s="1"/>
  <c r="O41" i="84" s="1"/>
  <c r="O52" i="84" s="1"/>
  <c r="K224" i="4"/>
  <c r="F73" i="84"/>
  <c r="D26" i="86"/>
  <c r="D36" i="86"/>
  <c r="D47" i="86" s="1"/>
  <c r="D67" i="86" s="1"/>
  <c r="D74" i="86" s="1"/>
  <c r="D85" i="86" s="1"/>
  <c r="D91" i="86" s="1"/>
  <c r="H26" i="86"/>
  <c r="H36" i="86" s="1"/>
  <c r="H47" i="86" s="1"/>
  <c r="K121" i="4"/>
  <c r="K125" i="4" s="1"/>
  <c r="K232" i="4" s="1"/>
  <c r="F120" i="84" s="1"/>
  <c r="N59" i="84" s="1"/>
  <c r="K24" i="84"/>
  <c r="N24" i="84"/>
  <c r="M24" i="84"/>
  <c r="E26" i="86"/>
  <c r="E36" i="86" s="1"/>
  <c r="E47" i="86" s="1"/>
  <c r="D11" i="88" s="1"/>
  <c r="D16" i="88" s="1"/>
  <c r="D20" i="88" s="1"/>
  <c r="O42" i="88"/>
  <c r="N41" i="88"/>
  <c r="E73" i="84"/>
  <c r="E121" i="4"/>
  <c r="E125" i="4" s="1"/>
  <c r="E232" i="4" s="1"/>
  <c r="I121" i="4"/>
  <c r="I125" i="4" s="1"/>
  <c r="I232" i="4" s="1"/>
  <c r="E120" i="84" s="1"/>
  <c r="G23" i="88"/>
  <c r="C73" i="84"/>
  <c r="M224" i="4"/>
  <c r="M30" i="84"/>
  <c r="M39" i="84" s="1"/>
  <c r="E67" i="86"/>
  <c r="E74" i="86" s="1"/>
  <c r="E85" i="86" s="1"/>
  <c r="E91" i="86" s="1"/>
  <c r="P13" i="88"/>
  <c r="O12" i="88"/>
  <c r="E76" i="84"/>
  <c r="F7" i="86"/>
  <c r="E8" i="88" s="1"/>
  <c r="N11" i="88" s="1"/>
  <c r="N29" i="88" s="1"/>
  <c r="N40" i="88" s="1"/>
  <c r="N53" i="88" s="1"/>
  <c r="M9" i="84"/>
  <c r="D73" i="84"/>
  <c r="G73" i="84"/>
  <c r="N57" i="84"/>
  <c r="N31" i="88"/>
  <c r="G121" i="4"/>
  <c r="G125" i="4" s="1"/>
  <c r="G232" i="4" s="1"/>
  <c r="M30" i="88"/>
  <c r="N37" i="84"/>
  <c r="O31" i="88"/>
  <c r="M50" i="84"/>
  <c r="N30" i="88"/>
  <c r="O30" i="88"/>
  <c r="P31" i="88"/>
  <c r="M121" i="4"/>
  <c r="M125" i="4" s="1"/>
  <c r="M232" i="4" s="1"/>
  <c r="M41" i="88"/>
  <c r="M43" i="88" s="1"/>
  <c r="M46" i="88" s="1"/>
  <c r="N42" i="88"/>
  <c r="L39" i="84"/>
  <c r="M12" i="88"/>
  <c r="N13" i="88"/>
  <c r="K39" i="84"/>
  <c r="M13" i="88"/>
  <c r="N50" i="84"/>
  <c r="G47" i="86"/>
  <c r="O41" i="88"/>
  <c r="O43" i="88" s="1"/>
  <c r="O46" i="88" s="1"/>
  <c r="P42" i="88"/>
  <c r="P43" i="88" s="1"/>
  <c r="P46" i="88" s="1"/>
  <c r="M2" i="4"/>
  <c r="P30" i="88"/>
  <c r="E11" i="88"/>
  <c r="E16" i="88" s="1"/>
  <c r="E20" i="88" s="1"/>
  <c r="F67" i="86"/>
  <c r="F74" i="86" s="1"/>
  <c r="F85" i="86" s="1"/>
  <c r="F91" i="86" s="1"/>
  <c r="P12" i="88" l="1"/>
  <c r="J4" i="94"/>
  <c r="N39" i="84"/>
  <c r="F2" i="82"/>
  <c r="F9" i="84" s="1"/>
  <c r="G22" i="88"/>
  <c r="N43" i="88"/>
  <c r="N46" i="88" s="1"/>
  <c r="K41" i="84"/>
  <c r="K52" i="84" s="1"/>
  <c r="M41" i="84"/>
  <c r="M52" i="84" s="1"/>
  <c r="E22" i="88"/>
  <c r="E26" i="88" s="1"/>
  <c r="H9" i="94" s="1"/>
  <c r="N41" i="84"/>
  <c r="N52" i="84" s="1"/>
  <c r="F22" i="88"/>
  <c r="L41" i="84"/>
  <c r="L52" i="84" s="1"/>
  <c r="D22" i="88"/>
  <c r="D26" i="88" s="1"/>
  <c r="F9" i="94" s="1"/>
  <c r="N32" i="88"/>
  <c r="N36" i="88" s="1"/>
  <c r="E34" i="88" s="1"/>
  <c r="M32" i="88"/>
  <c r="M36" i="88" s="1"/>
  <c r="D34" i="88" s="1"/>
  <c r="K227" i="4"/>
  <c r="K293" i="4" s="1"/>
  <c r="K295" i="4" s="1"/>
  <c r="N61" i="84"/>
  <c r="N72" i="84" s="1"/>
  <c r="F122" i="84"/>
  <c r="F124" i="84" s="1"/>
  <c r="I227" i="4"/>
  <c r="I293" i="4" s="1"/>
  <c r="I295" i="4" s="1"/>
  <c r="M14" i="88"/>
  <c r="M19" i="88" s="1"/>
  <c r="M24" i="88" s="1"/>
  <c r="D29" i="88" s="1"/>
  <c r="N12" i="88"/>
  <c r="N14" i="88" s="1"/>
  <c r="N19" i="88" s="1"/>
  <c r="N24" i="88" s="1"/>
  <c r="E29" i="88" s="1"/>
  <c r="O13" i="88"/>
  <c r="O14" i="88" s="1"/>
  <c r="O19" i="88" s="1"/>
  <c r="O24" i="88" s="1"/>
  <c r="F29" i="88" s="1"/>
  <c r="P14" i="88"/>
  <c r="P19" i="88" s="1"/>
  <c r="P24" i="88" s="1"/>
  <c r="G29" i="88" s="1"/>
  <c r="E227" i="4"/>
  <c r="E293" i="4" s="1"/>
  <c r="E295" i="4" s="1"/>
  <c r="C120" i="84"/>
  <c r="D93" i="86"/>
  <c r="D94" i="86" s="1"/>
  <c r="G53" i="88"/>
  <c r="G37" i="82"/>
  <c r="G40" i="82" s="1"/>
  <c r="G43" i="88"/>
  <c r="E43" i="88"/>
  <c r="E53" i="88"/>
  <c r="E37" i="82"/>
  <c r="E40" i="82" s="1"/>
  <c r="D37" i="82"/>
  <c r="D40" i="82" s="1"/>
  <c r="D43" i="88"/>
  <c r="D53" i="88"/>
  <c r="F11" i="88"/>
  <c r="F16" i="88" s="1"/>
  <c r="F20" i="88" s="1"/>
  <c r="G67" i="86"/>
  <c r="G74" i="86" s="1"/>
  <c r="G85" i="86" s="1"/>
  <c r="G91" i="86" s="1"/>
  <c r="L4" i="94"/>
  <c r="M7" i="4"/>
  <c r="M132" i="4" s="1"/>
  <c r="G2" i="82"/>
  <c r="G9" i="84" s="1"/>
  <c r="G11" i="88"/>
  <c r="G16" i="88" s="1"/>
  <c r="G20" i="88" s="1"/>
  <c r="G26" i="88" s="1"/>
  <c r="H67" i="86"/>
  <c r="H74" i="86" s="1"/>
  <c r="H85" i="86" s="1"/>
  <c r="H91" i="86" s="1"/>
  <c r="G227" i="4"/>
  <c r="G293" i="4" s="1"/>
  <c r="G295" i="4" s="1"/>
  <c r="D120" i="84"/>
  <c r="P32" i="88"/>
  <c r="P36" i="88" s="1"/>
  <c r="G34" i="88" s="1"/>
  <c r="G120" i="84"/>
  <c r="M227" i="4"/>
  <c r="M293" i="4" s="1"/>
  <c r="M295" i="4" s="1"/>
  <c r="M59" i="84"/>
  <c r="M61" i="84" s="1"/>
  <c r="E122" i="84"/>
  <c r="E93" i="86"/>
  <c r="E94" i="86" s="1"/>
  <c r="M57" i="88"/>
  <c r="F93" i="86"/>
  <c r="F94" i="86" s="1"/>
  <c r="N57" i="88"/>
  <c r="F37" i="82"/>
  <c r="F40" i="82" s="1"/>
  <c r="F43" i="88"/>
  <c r="F53" i="88"/>
  <c r="N9" i="84"/>
  <c r="G7" i="86"/>
  <c r="F8" i="88" s="1"/>
  <c r="O11" i="88" s="1"/>
  <c r="O29" i="88" s="1"/>
  <c r="O40" i="88" s="1"/>
  <c r="O53" i="88" s="1"/>
  <c r="F76" i="84"/>
  <c r="O32" i="88"/>
  <c r="O36" i="88" s="1"/>
  <c r="F34" i="88" s="1"/>
  <c r="F127" i="84" l="1"/>
  <c r="F128" i="84" s="1"/>
  <c r="F26" i="88"/>
  <c r="J9" i="94" s="1"/>
  <c r="P55" i="88"/>
  <c r="O54" i="88"/>
  <c r="E31" i="88"/>
  <c r="E36" i="88" s="1"/>
  <c r="E40" i="88" s="1"/>
  <c r="E46" i="88" s="1"/>
  <c r="E51" i="88" s="1"/>
  <c r="E57" i="88" s="1"/>
  <c r="E64" i="88" s="1"/>
  <c r="E65" i="88" s="1"/>
  <c r="N74" i="84"/>
  <c r="N75" i="84" s="1"/>
  <c r="D31" i="88"/>
  <c r="F10" i="94" s="1"/>
  <c r="K59" i="84"/>
  <c r="K61" i="84" s="1"/>
  <c r="C122" i="84"/>
  <c r="N54" i="88"/>
  <c r="M72" i="84"/>
  <c r="M74" i="84" s="1"/>
  <c r="M75" i="84" s="1"/>
  <c r="O55" i="88"/>
  <c r="O56" i="88" s="1"/>
  <c r="O9" i="84"/>
  <c r="H7" i="86"/>
  <c r="G8" i="88" s="1"/>
  <c r="P11" i="88" s="1"/>
  <c r="P29" i="88" s="1"/>
  <c r="P40" i="88" s="1"/>
  <c r="P53" i="88" s="1"/>
  <c r="G76" i="84"/>
  <c r="L59" i="84"/>
  <c r="L61" i="84" s="1"/>
  <c r="D122" i="84"/>
  <c r="H93" i="86"/>
  <c r="H94" i="86" s="1"/>
  <c r="P57" i="88"/>
  <c r="G122" i="84"/>
  <c r="O59" i="84"/>
  <c r="O61" i="84" s="1"/>
  <c r="G31" i="88"/>
  <c r="L9" i="94"/>
  <c r="O57" i="88"/>
  <c r="G93" i="86"/>
  <c r="G94" i="86" s="1"/>
  <c r="E124" i="84"/>
  <c r="E127" i="84"/>
  <c r="E128" i="84" s="1"/>
  <c r="F31" i="88" l="1"/>
  <c r="H10" i="94"/>
  <c r="D36" i="88"/>
  <c r="D40" i="88" s="1"/>
  <c r="D46" i="88" s="1"/>
  <c r="D51" i="88" s="1"/>
  <c r="D57" i="88" s="1"/>
  <c r="D64" i="88" s="1"/>
  <c r="D65" i="88" s="1"/>
  <c r="C124" i="84"/>
  <c r="C127" i="84"/>
  <c r="C128" i="84" s="1"/>
  <c r="M55" i="88"/>
  <c r="K72" i="84"/>
  <c r="K74" i="84" s="1"/>
  <c r="K75" i="84" s="1"/>
  <c r="O60" i="88"/>
  <c r="F43" i="82" s="1"/>
  <c r="F46" i="82" s="1"/>
  <c r="P54" i="88"/>
  <c r="P56" i="88" s="1"/>
  <c r="P60" i="88" s="1"/>
  <c r="O72" i="84"/>
  <c r="O74" i="84" s="1"/>
  <c r="O75" i="84" s="1"/>
  <c r="L10" i="94"/>
  <c r="G36" i="88"/>
  <c r="G40" i="88" s="1"/>
  <c r="G46" i="88" s="1"/>
  <c r="G51" i="88" s="1"/>
  <c r="G57" i="88" s="1"/>
  <c r="G64" i="88" s="1"/>
  <c r="G65" i="88" s="1"/>
  <c r="D124" i="84"/>
  <c r="D127" i="84"/>
  <c r="D128" i="84" s="1"/>
  <c r="N55" i="88"/>
  <c r="N56" i="88" s="1"/>
  <c r="N60" i="88" s="1"/>
  <c r="M54" i="88"/>
  <c r="L72" i="84"/>
  <c r="L74" i="84" s="1"/>
  <c r="L75" i="84" s="1"/>
  <c r="G124" i="84"/>
  <c r="G127" i="84"/>
  <c r="G128" i="84" s="1"/>
  <c r="J10" i="94"/>
  <c r="F36" i="88"/>
  <c r="F40" i="88" s="1"/>
  <c r="F46" i="88" s="1"/>
  <c r="F51" i="88" s="1"/>
  <c r="F57" i="88" s="1"/>
  <c r="F64" i="88" s="1"/>
  <c r="F65" i="88" s="1"/>
  <c r="M56" i="88" l="1"/>
  <c r="M60" i="88" s="1"/>
  <c r="M62" i="88" s="1"/>
  <c r="O62" i="88"/>
  <c r="E43" i="82"/>
  <c r="E46" i="82" s="1"/>
  <c r="N62" i="88"/>
  <c r="P62" i="88"/>
  <c r="G43" i="82"/>
  <c r="G46" i="82" s="1"/>
  <c r="D43" i="82" l="1"/>
  <c r="D46" i="82" s="1"/>
</calcChain>
</file>

<file path=xl/sharedStrings.xml><?xml version="1.0" encoding="utf-8"?>
<sst xmlns="http://schemas.openxmlformats.org/spreadsheetml/2006/main" count="1027" uniqueCount="838">
  <si>
    <t>costi di impianto e di ampliamento</t>
  </si>
  <si>
    <t>partecipazioni in imprese collegate</t>
  </si>
  <si>
    <t>C.III.3</t>
  </si>
  <si>
    <t>partecipazioni in imprese controllanti</t>
  </si>
  <si>
    <t>C.III.4</t>
  </si>
  <si>
    <t>altre partecipazioni</t>
  </si>
  <si>
    <t>C.III.5</t>
  </si>
  <si>
    <t>C.III.6</t>
  </si>
  <si>
    <t>C.IV.1</t>
  </si>
  <si>
    <t>depositi bancari e postali</t>
  </si>
  <si>
    <t>C.IV.2</t>
  </si>
  <si>
    <t>assegni</t>
  </si>
  <si>
    <t>C.IV.3</t>
  </si>
  <si>
    <t>denaro e valori in cassa</t>
  </si>
  <si>
    <t>Disaggio su prestiti</t>
  </si>
  <si>
    <t>Altri ratei e risconti</t>
  </si>
  <si>
    <t>parte oltre 12 mesi</t>
  </si>
  <si>
    <t>Utili (perdite) portati a nuovo</t>
  </si>
  <si>
    <t>Utile (perdita) d'esercizio</t>
  </si>
  <si>
    <t>II_III_IV_V_VI_VII</t>
  </si>
  <si>
    <t>1)</t>
  </si>
  <si>
    <t>Per trattamento di quiescenza e obblighi similari</t>
  </si>
  <si>
    <t>2)</t>
  </si>
  <si>
    <t>per imposte, anche differite</t>
  </si>
  <si>
    <t>Altri</t>
  </si>
  <si>
    <t>3)</t>
  </si>
  <si>
    <t>Debiti verso imprese controllate</t>
  </si>
  <si>
    <t>D.18.b</t>
  </si>
  <si>
    <t>+</t>
  </si>
  <si>
    <t>royalties</t>
  </si>
  <si>
    <t>iv</t>
  </si>
  <si>
    <t>A.3</t>
  </si>
  <si>
    <t>C) Trattamento di fine rapporto</t>
  </si>
  <si>
    <t>v</t>
  </si>
  <si>
    <t>Proventi straordinari</t>
  </si>
  <si>
    <t>Oneri straordinari</t>
  </si>
  <si>
    <t>Commento =&gt;</t>
  </si>
  <si>
    <t>Per servizi</t>
  </si>
  <si>
    <t>servizi pratiche agenzia</t>
  </si>
  <si>
    <t>compensi procuratori</t>
  </si>
  <si>
    <t>commissioni banca</t>
  </si>
  <si>
    <t>delle immobilizzazioni materiali</t>
  </si>
  <si>
    <t>B.10.c</t>
  </si>
  <si>
    <t>altre svalutazioni delle immobilizzazioni</t>
  </si>
  <si>
    <t>B.10.d</t>
  </si>
  <si>
    <t>Rif</t>
  </si>
  <si>
    <t>Descrizione</t>
  </si>
  <si>
    <t>A) Crediti verso soci per versamenti dovuti</t>
  </si>
  <si>
    <t>B) Immobilizzazioni</t>
  </si>
  <si>
    <t>I</t>
  </si>
  <si>
    <t>costi di ricerca, di sviluppo e di pubblicità</t>
  </si>
  <si>
    <t>diritti di brevetto industriale e diritti di utilizzazione delle opere di ingegno</t>
  </si>
  <si>
    <t>parte da richiamare</t>
  </si>
  <si>
    <t xml:space="preserve">partecipazioni </t>
  </si>
  <si>
    <t>crediti</t>
  </si>
  <si>
    <t>verso imprese controllanti</t>
  </si>
  <si>
    <t>verso controllanti</t>
  </si>
  <si>
    <t>Attività finanziarie che non costituiscono immobilizzazioni</t>
  </si>
  <si>
    <t>C.III.1</t>
  </si>
  <si>
    <t>partecipazioni in imprese controllate</t>
  </si>
  <si>
    <t>C.III.2</t>
  </si>
  <si>
    <t>B) Fondi per rischi e oneri</t>
  </si>
  <si>
    <t>Spese di ricerca scientifica/sviluppo</t>
  </si>
  <si>
    <t>altre</t>
  </si>
  <si>
    <t>D.19</t>
  </si>
  <si>
    <t>Svalutazioni</t>
  </si>
  <si>
    <t>III</t>
  </si>
  <si>
    <t>Immobilizzazioni finanziarie</t>
  </si>
  <si>
    <t>Altre passività</t>
  </si>
  <si>
    <t>Debiti verso banche</t>
  </si>
  <si>
    <t>Check: Attività = Passività ?</t>
  </si>
  <si>
    <t>Debiti verso imprese collegate</t>
  </si>
  <si>
    <t>Debiti verso controllanti</t>
  </si>
  <si>
    <t>Debiti verso istituti di previdenza e di sicurezza sociale</t>
  </si>
  <si>
    <t>Alri debiti</t>
  </si>
  <si>
    <t>Aggio sui prestiti</t>
  </si>
  <si>
    <t>compensi amministratore</t>
  </si>
  <si>
    <t>compensi collaboratori coord.</t>
  </si>
  <si>
    <t>contributi Inps professionisti</t>
  </si>
  <si>
    <t>compenso collegio sindacale</t>
  </si>
  <si>
    <t>materiale di manutenzione</t>
  </si>
  <si>
    <t>assicurazioni leasing</t>
  </si>
  <si>
    <t>ferramenta</t>
  </si>
  <si>
    <t>arrotondamenti</t>
  </si>
  <si>
    <t xml:space="preserve">    assicurazioni</t>
  </si>
  <si>
    <t>Fondo TFR</t>
  </si>
  <si>
    <t>Oneri finanziari</t>
  </si>
  <si>
    <t>Beta Spa</t>
  </si>
  <si>
    <t>B.I.1</t>
  </si>
  <si>
    <t>C.II.3</t>
  </si>
  <si>
    <t>C.II.4</t>
  </si>
  <si>
    <t>C.II.4-bis</t>
  </si>
  <si>
    <t>crediti tributari</t>
  </si>
  <si>
    <t>C.II.4-ter</t>
  </si>
  <si>
    <t>C.II.5</t>
  </si>
  <si>
    <t>Per materie prime, sussidiarie, di consumo e merci</t>
  </si>
  <si>
    <t>B.7</t>
  </si>
  <si>
    <t>i</t>
  </si>
  <si>
    <t>Obbligazioni</t>
  </si>
  <si>
    <t>Obbligazioni convertibili</t>
  </si>
  <si>
    <t>IX</t>
  </si>
  <si>
    <t>Debiti verso soci per finanziamenti</t>
  </si>
  <si>
    <t>Per godimento di beni di terzi</t>
  </si>
  <si>
    <t>4-1</t>
  </si>
  <si>
    <t>4-2</t>
  </si>
  <si>
    <t>4-3</t>
  </si>
  <si>
    <t>4-4</t>
  </si>
  <si>
    <t>4-5</t>
  </si>
  <si>
    <t>4-6</t>
  </si>
  <si>
    <t>4-7</t>
  </si>
  <si>
    <t>4-8</t>
  </si>
  <si>
    <t>4-9</t>
  </si>
  <si>
    <t>4-10</t>
  </si>
  <si>
    <t>4-11</t>
  </si>
  <si>
    <t>4-12</t>
  </si>
  <si>
    <t>4-13</t>
  </si>
  <si>
    <t>4-14</t>
  </si>
  <si>
    <t>4-15</t>
  </si>
  <si>
    <t>4-16</t>
  </si>
  <si>
    <t>4-17</t>
  </si>
  <si>
    <t>4-18</t>
  </si>
  <si>
    <t>4-19</t>
  </si>
  <si>
    <t>4-20</t>
  </si>
  <si>
    <t>4-21</t>
  </si>
  <si>
    <t>4-22</t>
  </si>
  <si>
    <t>4-23</t>
  </si>
  <si>
    <t>4-24</t>
  </si>
  <si>
    <t>4-25</t>
  </si>
  <si>
    <t>4-27</t>
  </si>
  <si>
    <t>telefoniche</t>
  </si>
  <si>
    <t>rimborso spese condominiali</t>
  </si>
  <si>
    <t>oneri addebitateci da terzi</t>
  </si>
  <si>
    <t>commissioni carte di credito</t>
  </si>
  <si>
    <t>svalutazioni crediti dell'attivo circolante</t>
  </si>
  <si>
    <t>B.11</t>
  </si>
  <si>
    <t>B.12</t>
  </si>
  <si>
    <t>Incrementi  di immobilizzazioni per lavori interni</t>
  </si>
  <si>
    <t>A.5</t>
  </si>
  <si>
    <t>Input - Schema di bilancio</t>
  </si>
  <si>
    <t>D) Ratei e risconti attivi</t>
  </si>
  <si>
    <t>TOTALE ATTIVO</t>
  </si>
  <si>
    <t>A) Patrimonio netto</t>
  </si>
  <si>
    <t>TOTALE PASSIVO</t>
  </si>
  <si>
    <t>trattamento di fine rapporto</t>
  </si>
  <si>
    <t>B.9.d</t>
  </si>
  <si>
    <t>TOTALE</t>
  </si>
  <si>
    <t>imposte anticipate</t>
  </si>
  <si>
    <t>concessioni, licenze, marchi e diritti similari</t>
  </si>
  <si>
    <t>parte richiamata</t>
  </si>
  <si>
    <t>Imposte sul reddito</t>
  </si>
  <si>
    <t>UTILE/PERDITA D'ESERCIZIO</t>
  </si>
  <si>
    <t>STATO PATRIMONIALE</t>
  </si>
  <si>
    <t>Ricavi delle vendite e delle prestazioni</t>
  </si>
  <si>
    <t>A.2</t>
  </si>
  <si>
    <t>Variazioni rimanenze materie prime, sussidiarie, di consumo e merci</t>
  </si>
  <si>
    <t>proventi diversi dai precedenti</t>
  </si>
  <si>
    <t>C.17-bis)</t>
  </si>
  <si>
    <t>Utili e perdite su cambi</t>
  </si>
  <si>
    <t>di immobilizzazioni finanziarie che non costituiscono partecipazioni</t>
  </si>
  <si>
    <t>di titoli iscritti all'attivo circolante che non costituiscono partecipazioni</t>
  </si>
  <si>
    <t>Consulenze</t>
  </si>
  <si>
    <t>pubblicità</t>
  </si>
  <si>
    <t>allestimento vetrine</t>
  </si>
  <si>
    <t>trasporti</t>
  </si>
  <si>
    <t>viaggi per campionario</t>
  </si>
  <si>
    <t>omaggi clienti</t>
  </si>
  <si>
    <t>inserzioni</t>
  </si>
  <si>
    <t>costi commerciali e distributivi</t>
  </si>
  <si>
    <t>costi amministrativi e generali</t>
  </si>
  <si>
    <t>Energia elettrica</t>
  </si>
  <si>
    <t>Consumi idrici</t>
  </si>
  <si>
    <t>Canoni di manutenzione</t>
  </si>
  <si>
    <t>Interventi di manutenzione</t>
  </si>
  <si>
    <t>Notarili  e legali</t>
  </si>
  <si>
    <t>Vidimazione libri sociali</t>
  </si>
  <si>
    <t>Vigilanza</t>
  </si>
  <si>
    <t>postali</t>
  </si>
  <si>
    <t>C) Attivo circolante</t>
  </si>
  <si>
    <t>C) Proventi e oneri finanziari</t>
  </si>
  <si>
    <t>C.15</t>
  </si>
  <si>
    <t>Proventi da partecipazione</t>
  </si>
  <si>
    <t>C.16</t>
  </si>
  <si>
    <t>Altri proventi finanziari</t>
  </si>
  <si>
    <t>Interessi ed altri oneri finanziari</t>
  </si>
  <si>
    <t>D) Rettifiche di valore di attività finanziarie</t>
  </si>
  <si>
    <t>D.18</t>
  </si>
  <si>
    <t>Rivalutazioni</t>
  </si>
  <si>
    <t>D.18.a</t>
  </si>
  <si>
    <t>di partecipazioni</t>
  </si>
  <si>
    <t>Inserire i dati rilevati dal bilancio civilistico tenendo presente che:</t>
  </si>
  <si>
    <t>C.17</t>
  </si>
  <si>
    <t>Altri accantonamenti</t>
  </si>
  <si>
    <t>i costi, gli interessi passivi, le svalutazioni, gli oneri straordinari vanno inseriti con il segno negativo.</t>
  </si>
  <si>
    <t>C.16.a</t>
  </si>
  <si>
    <t>avviamento</t>
  </si>
  <si>
    <t>Oneri da gestioni finanziarie attive (C 17)</t>
  </si>
  <si>
    <t>E) Proventi e oneri straordinari</t>
  </si>
  <si>
    <t>E.20</t>
  </si>
  <si>
    <t>E.21</t>
  </si>
  <si>
    <t>RISULTATO PRIMA DELLE IMPOSTE</t>
  </si>
  <si>
    <t>Immobilizzazioni materiali</t>
  </si>
  <si>
    <t>trattamento di quiescenza e simili</t>
  </si>
  <si>
    <t>B.9.e</t>
  </si>
  <si>
    <t>altri costi</t>
  </si>
  <si>
    <t>B.10</t>
  </si>
  <si>
    <t>Debiti tributari</t>
  </si>
  <si>
    <t>delle immobilizzazioni immateriali</t>
  </si>
  <si>
    <t>B.10.b</t>
  </si>
  <si>
    <t>Debiti verso altri finanziatori</t>
  </si>
  <si>
    <t>Acconti</t>
  </si>
  <si>
    <t>Debiti verso fornitori</t>
  </si>
  <si>
    <t>Debiti rappresentati da titoli di credito</t>
  </si>
  <si>
    <t>Ammortamenti</t>
  </si>
  <si>
    <t>IV</t>
  </si>
  <si>
    <t>Crediti</t>
  </si>
  <si>
    <t>verso clienti</t>
  </si>
  <si>
    <t>Variazioni lavori in corso su ordinazione</t>
  </si>
  <si>
    <t>A.4</t>
  </si>
  <si>
    <t>B.13</t>
  </si>
  <si>
    <t>Altri ricavi e proventi</t>
  </si>
  <si>
    <t>immobilizzazioni in corso e acconti</t>
  </si>
  <si>
    <t>B.I.2</t>
  </si>
  <si>
    <t>B.I.3</t>
  </si>
  <si>
    <t>B.I.4</t>
  </si>
  <si>
    <t>B.I.5</t>
  </si>
  <si>
    <t>B.I.6</t>
  </si>
  <si>
    <t>B.II.1</t>
  </si>
  <si>
    <t>terreni e fabbricati</t>
  </si>
  <si>
    <t>impianti e macchinario</t>
  </si>
  <si>
    <t>attrezzature industriali e commerciali</t>
  </si>
  <si>
    <t>altri beni</t>
  </si>
  <si>
    <t>B.II.2</t>
  </si>
  <si>
    <t>B.II.3</t>
  </si>
  <si>
    <t>B.II.4</t>
  </si>
  <si>
    <t>B.II.5</t>
  </si>
  <si>
    <t>B.III.1</t>
  </si>
  <si>
    <t>B.III.1.a</t>
  </si>
  <si>
    <t>imprese controllate</t>
  </si>
  <si>
    <t>imprese collegate</t>
  </si>
  <si>
    <t>imprese controllanti</t>
  </si>
  <si>
    <t>altre imprese</t>
  </si>
  <si>
    <t>B.III.1.b</t>
  </si>
  <si>
    <t>B.III.1.c</t>
  </si>
  <si>
    <t>B.III.1.d</t>
  </si>
  <si>
    <t>B.III.2</t>
  </si>
  <si>
    <t>B.III.2.a</t>
  </si>
  <si>
    <t>B.III.2.b</t>
  </si>
  <si>
    <t>B.III.2.c</t>
  </si>
  <si>
    <t>B.III.2.d</t>
  </si>
  <si>
    <t>verso imprese controllate</t>
  </si>
  <si>
    <t>verso imprese collegate</t>
  </si>
  <si>
    <t>B.III.3</t>
  </si>
  <si>
    <t>B.III.4</t>
  </si>
  <si>
    <t>C.I.1</t>
  </si>
  <si>
    <t>materie prime, sussidiarie e di consumo</t>
  </si>
  <si>
    <t>C.I.2</t>
  </si>
  <si>
    <t>prodotti in corso di lavorazione e semilavorati</t>
  </si>
  <si>
    <t>lavori in corso su ordinazione</t>
  </si>
  <si>
    <t>prodotti finiti e merci</t>
  </si>
  <si>
    <t>acconti</t>
  </si>
  <si>
    <t>C.I.3</t>
  </si>
  <si>
    <t>C.I.4</t>
  </si>
  <si>
    <t>C.I.5</t>
  </si>
  <si>
    <t>C.II.1</t>
  </si>
  <si>
    <t>entro l'esercizio</t>
  </si>
  <si>
    <t>oltre l'esercizio</t>
  </si>
  <si>
    <t>C.II.2</t>
  </si>
  <si>
    <t>salari e stipendi</t>
  </si>
  <si>
    <t>B.9.b</t>
  </si>
  <si>
    <t>Check: Utile CEE = Utile CE ricl.</t>
  </si>
  <si>
    <t>Imposte e tasse varie</t>
  </si>
  <si>
    <t>check di controllo: quadratura del bilancio</t>
  </si>
  <si>
    <t>Oneri diversi di gestione:</t>
  </si>
  <si>
    <t>vi</t>
  </si>
  <si>
    <t>vii</t>
  </si>
  <si>
    <t>B.14</t>
  </si>
  <si>
    <t>VIII</t>
  </si>
  <si>
    <t>Utile d'esercizio</t>
  </si>
  <si>
    <t>Accantonamenti per rischi</t>
  </si>
  <si>
    <t>Ratei e Risconti attivi - disaggio su prestiti (Da)</t>
  </si>
  <si>
    <t>Ratei e Risconti attivi - vari (Db)</t>
  </si>
  <si>
    <t>CAPITALE CIRCOLANTE NETTO COMMERCIALE (CCNc)</t>
  </si>
  <si>
    <t>INVESTIMENTI LEGATI ALLA STRUTTURA</t>
  </si>
  <si>
    <t>Costi d'impianto e d'ampliamento (BI1)</t>
  </si>
  <si>
    <t>INVESTIMENTI LORDI LEGATI ALLA STRUTTURA</t>
  </si>
  <si>
    <t>Costi di ricerca, di sviluppo e di pubblicità (BI2)</t>
  </si>
  <si>
    <t>Diritti di brevetto ind. e utilizzazione op. ing. (BI3)</t>
  </si>
  <si>
    <t>Fondo quiescienza</t>
  </si>
  <si>
    <t>Concessioni, licenze, marchi e diritti simili (BI4)</t>
  </si>
  <si>
    <t>Altri Fondi</t>
  </si>
  <si>
    <t>Avviamento (BI5)</t>
  </si>
  <si>
    <t>Immobilizzazioni in corso e acconti (BI6)</t>
  </si>
  <si>
    <t>Debiti vs. forinitori impianti</t>
  </si>
  <si>
    <r>
      <t xml:space="preserve">Rendiconto finanziario </t>
    </r>
    <r>
      <rPr>
        <sz val="10"/>
        <rFont val="Arial"/>
        <family val="2"/>
      </rPr>
      <t>(sulla base dei dati forniti in Input, per gli anni oggetto dell'analisi)</t>
    </r>
  </si>
  <si>
    <t>Anno</t>
  </si>
  <si>
    <t>da crediti iscritti nelle immobilizzazioni</t>
  </si>
  <si>
    <t>C.16.b</t>
  </si>
  <si>
    <t>da titoli iscritti nelle immobilizzazioni</t>
  </si>
  <si>
    <t>C.16.c</t>
  </si>
  <si>
    <t>Disponibilità liquide</t>
  </si>
  <si>
    <t>Spese di pubblicità, materiale di consumo</t>
  </si>
  <si>
    <t>verso altri</t>
  </si>
  <si>
    <t>D.18.c</t>
  </si>
  <si>
    <t>Immobilizzazioni immateriali</t>
  </si>
  <si>
    <t>II</t>
  </si>
  <si>
    <t>D) Debiti</t>
  </si>
  <si>
    <t>A) Valore della produzione</t>
  </si>
  <si>
    <t>A.1</t>
  </si>
  <si>
    <t>B.10.a</t>
  </si>
  <si>
    <t>Variazioni rimanenze prodotti in corso di lavorazione semilavorati e prodotti finiti</t>
  </si>
  <si>
    <t>Rimanenze</t>
  </si>
  <si>
    <t>Crediti FINANZIARI verso imprese controllate collegate controllanti (CII2-CII3-CII4)</t>
  </si>
  <si>
    <t>Crediti COMMERCIALI verso imprese controllate collegate controllanti (CII2-CII3-CII4)</t>
  </si>
  <si>
    <t>Plusvalenze da cessione di immobilizzazioni (A5)</t>
  </si>
  <si>
    <t>Minusvalenze da cessione di immobilizzazioni (B14)</t>
  </si>
  <si>
    <t>Plusvalenze da cessione di immobilizzazioni finanziarie(E)</t>
  </si>
  <si>
    <t>Minusvalenze da cessione di immobilizzazioni finanziarie (E)</t>
  </si>
  <si>
    <t>Trattamento di fine rapporto (B9c)</t>
  </si>
  <si>
    <t>Trattamento di quiescenza e simili (B9d)</t>
  </si>
  <si>
    <t>Altri costi (B9e)</t>
  </si>
  <si>
    <t>Totale personale</t>
  </si>
  <si>
    <t>E=C-D</t>
  </si>
  <si>
    <t>M.O.L.</t>
  </si>
  <si>
    <t>Ammortamenti immobilizzazioni immateriali (B10a)</t>
  </si>
  <si>
    <t>Ammortamenti immobilizzazioni materiali (B10b)</t>
  </si>
  <si>
    <t>Svalutazioni delle immobilizzazioni (B10c)</t>
  </si>
  <si>
    <t>Svalutazione crediti (B10d)</t>
  </si>
  <si>
    <t>Altre immobilizzazioni immateriali (BI7)</t>
  </si>
  <si>
    <t>Terreni e Fabbricati (BII1)</t>
  </si>
  <si>
    <t>da titoli iscritti nel circolante</t>
  </si>
  <si>
    <t>C.16.d</t>
  </si>
  <si>
    <t>Minusvalenze, insussistenze e sopravvenienze</t>
  </si>
  <si>
    <t>viii</t>
  </si>
  <si>
    <t>Giornali e riviste</t>
  </si>
  <si>
    <t>ix</t>
  </si>
  <si>
    <t>E) Ratei e risconti passivi</t>
  </si>
  <si>
    <t>altro (affitti, noleggi, licenze, locazioni fin.)</t>
  </si>
  <si>
    <t>B.9</t>
  </si>
  <si>
    <t>Per il personale:</t>
  </si>
  <si>
    <t>B.9.a</t>
  </si>
  <si>
    <t>D.19.c</t>
  </si>
  <si>
    <t>B.9.c</t>
  </si>
  <si>
    <t>Variazione TFR</t>
  </si>
  <si>
    <t>Depositi bancari e postali (CIV1)</t>
  </si>
  <si>
    <t>Assegni (CIV2)</t>
  </si>
  <si>
    <t>Altri valori in cassa (CIV3)</t>
  </si>
  <si>
    <t>Debiti finanziari a ML</t>
  </si>
  <si>
    <t>Debiti verso imprese controllate collegate e controllanti</t>
  </si>
  <si>
    <t>Debiti verso banche a breve</t>
  </si>
  <si>
    <t>TOTALE INVESTIMENTI LORDI</t>
  </si>
  <si>
    <t>FINANZIAMENTI CON CAPITALE DI DEBITO</t>
  </si>
  <si>
    <t>CAPITALE RACCOLTO</t>
  </si>
  <si>
    <t>FINANZIAMENTI LEGATI AL CICLO OPERATIVO</t>
  </si>
  <si>
    <t>F.do per imposte anche differite (B2)</t>
  </si>
  <si>
    <t>Acconti da clienti (D6)</t>
  </si>
  <si>
    <t>Debiti verso fornitori (D7)</t>
  </si>
  <si>
    <t>Debiti rappresentati da titoli di credito (D8)</t>
  </si>
  <si>
    <t>Debiti verso imprese controllate collegate e controllanti (D9-D10-D11)</t>
  </si>
  <si>
    <t>Ammortamenti e svalutazioni:</t>
  </si>
  <si>
    <t>B) Costi della produzione</t>
  </si>
  <si>
    <t>B.6</t>
  </si>
  <si>
    <t>DIFFERENZA TRA VALORE E COSTI DELLA PRODUZIONE</t>
  </si>
  <si>
    <t>Capitale</t>
  </si>
  <si>
    <t>B.8</t>
  </si>
  <si>
    <t>altri titoli</t>
  </si>
  <si>
    <t>azioni proprie</t>
  </si>
  <si>
    <t>ii</t>
  </si>
  <si>
    <t>iii</t>
  </si>
  <si>
    <t>Metodo di calcolo</t>
  </si>
  <si>
    <t>oneri sociali</t>
  </si>
  <si>
    <t>Partecipazioni in imprese controllanti (CIII3)</t>
  </si>
  <si>
    <t>Altre partecipazioni (CIII4)</t>
  </si>
  <si>
    <t>Azioni proprie (CIII5)</t>
  </si>
  <si>
    <t>Altri titoli (CIII6)</t>
  </si>
  <si>
    <t>FINANZIAMENTI CON CAPITALE DI RISCHIO</t>
  </si>
  <si>
    <t>Oneri straordinari (minusvalenze da alienazioni di immobilizzazioni tecniche) (E21)</t>
  </si>
  <si>
    <t xml:space="preserve">Oneri diversi di gestione (minusvalenze da alienazione di immobilizzazioni tecniche) (B14) </t>
  </si>
  <si>
    <t>Oneri straordinari (vari) (E21)</t>
  </si>
  <si>
    <t>N</t>
  </si>
  <si>
    <t>O=M+N</t>
  </si>
  <si>
    <t>RISULTATO ANTE IMPOSTE</t>
  </si>
  <si>
    <t>Imposte nette correnti, anticipate e differite</t>
  </si>
  <si>
    <t>P</t>
  </si>
  <si>
    <t>Totale imposte sul reddito</t>
  </si>
  <si>
    <t>Q=O-P</t>
  </si>
  <si>
    <t>RISULTATO D'ESERCIZIO</t>
  </si>
  <si>
    <t>Informazioni integrative</t>
  </si>
  <si>
    <t>Inserire i dati rilevati dalla Nota Integrativa tenendo presente che i valori nelle celle vanno inseriti con il segno +</t>
  </si>
  <si>
    <t>Totale proventi ed oneri straordinari</t>
  </si>
  <si>
    <t>TABELLA VARIAZIONE IMMOBILIZZAZIONI</t>
  </si>
  <si>
    <t>Debiti tributari (D12)</t>
  </si>
  <si>
    <t>Debiti verso istituti di previdenza sociale (D13)</t>
  </si>
  <si>
    <t>Altri debiti (D14)</t>
  </si>
  <si>
    <t>Rivalutazioni di immobilizzazioni</t>
  </si>
  <si>
    <t>Remissioni di debiti</t>
  </si>
  <si>
    <t>Variazione finanziaria debiti</t>
  </si>
  <si>
    <t xml:space="preserve"> di cui accensione debiti</t>
  </si>
  <si>
    <t xml:space="preserve"> di cui rimborso debiti</t>
  </si>
  <si>
    <t>Distribuzioni di dividendi</t>
  </si>
  <si>
    <t>Variazione finanziaria del capitale sociale</t>
  </si>
  <si>
    <t>D.19.a</t>
  </si>
  <si>
    <t>D.19.b</t>
  </si>
  <si>
    <t>-</t>
  </si>
  <si>
    <t>=</t>
  </si>
  <si>
    <t>Riserve (somma di tutte le riserve disponibili)</t>
  </si>
  <si>
    <t>Crediti tributari (CII4-bis)</t>
  </si>
  <si>
    <t>Ratei e risconti passivi</t>
  </si>
  <si>
    <t>Imposte anticipate (CII4-ter)</t>
  </si>
  <si>
    <t>Crediti verso altri (CII5)</t>
  </si>
  <si>
    <t>PASSIVO LEGATO AL CICLO OPERATIVO</t>
  </si>
  <si>
    <t>Materie prime sussidiarie di consumo e merci (B6)</t>
  </si>
  <si>
    <t>Servizi (B7)</t>
  </si>
  <si>
    <t>Godimento beni di terzi (B8)</t>
  </si>
  <si>
    <t>Variazione scorte di materie prime (B11)</t>
  </si>
  <si>
    <t>Oneri Diversi di gestione (B14)</t>
  </si>
  <si>
    <t>Totale costi esterni</t>
  </si>
  <si>
    <t>C=A-B</t>
  </si>
  <si>
    <t>VALORE AGGIUNTO</t>
  </si>
  <si>
    <t>Salari e stipendi (B9a)</t>
  </si>
  <si>
    <t>Oneri sociali (B9b)</t>
  </si>
  <si>
    <t>Free Cash Flow from Operation / (Oneri finanziari + Rimborso debiti)</t>
  </si>
  <si>
    <t xml:space="preserve">Immobilizzazioni 31 - XII </t>
  </si>
  <si>
    <t>Svalutazione di immobilizzazioni</t>
  </si>
  <si>
    <t>Variazione contabile</t>
  </si>
  <si>
    <t xml:space="preserve">Ammortamenti </t>
  </si>
  <si>
    <t>Ratei e Risconti passivi - vari (Eb)</t>
  </si>
  <si>
    <t>FINANZIAMENTI LEGATI ALLA STRUTTURA OPERATIVA</t>
  </si>
  <si>
    <t>F.do trattamento di quiescenza e simili (B1)</t>
  </si>
  <si>
    <t>Altri fondi (B3)</t>
  </si>
  <si>
    <t>Trattamento di fine rapporto di lavoro subordinato (C)</t>
  </si>
  <si>
    <t>DEBITI FINANZIARI</t>
  </si>
  <si>
    <t xml:space="preserve"> di cui aumenti di capitale a pagamento</t>
  </si>
  <si>
    <t>Crediti verso imprese controllate collegate controllanti (CII2-CII3-CII4)</t>
  </si>
  <si>
    <t>Incrementi di immobilizzazioni per lavori interni (A4)</t>
  </si>
  <si>
    <t>VALORE DELLA PRODUZIONE</t>
  </si>
  <si>
    <t>di cui rimborso debiti</t>
  </si>
  <si>
    <t>Fabbisogno (avanzo) finanziario complessivo</t>
  </si>
  <si>
    <t>TABELLA VARIAZIONE CAPITALE NETTO</t>
  </si>
  <si>
    <t>Accensione debiti a M-L termine</t>
  </si>
  <si>
    <t>Accensione debiti a breve termine</t>
  </si>
  <si>
    <t xml:space="preserve">Capitale Netto 31 - XII </t>
  </si>
  <si>
    <t>Aumenti di capitale</t>
  </si>
  <si>
    <t>Variazione saldo di cassa</t>
  </si>
  <si>
    <t>∆ Crediti vs. soci per versamenti ancora dovuti</t>
  </si>
  <si>
    <t>Variazione</t>
  </si>
  <si>
    <t>di cui distribuzione dividendi</t>
  </si>
  <si>
    <t>di cui aumenti di capitale</t>
  </si>
  <si>
    <t>di cui rimborsi di capitale</t>
  </si>
  <si>
    <t>Accantonamenti per rischi (B12)</t>
  </si>
  <si>
    <t>Altri accantonamenti (B13)</t>
  </si>
  <si>
    <t>F</t>
  </si>
  <si>
    <t>Totale ammortamenti ed accantonamenti</t>
  </si>
  <si>
    <t>G=E-F</t>
  </si>
  <si>
    <t>E.B.I.T.</t>
  </si>
  <si>
    <t>FINANZIAMENTI LEGATI ALLA STRUTTURA</t>
  </si>
  <si>
    <t>Impianti e macchinari (BII2)</t>
  </si>
  <si>
    <t>Attrezzature industriali e commerciali (BII3)</t>
  </si>
  <si>
    <t>CAPITALE IMMOBILIZZATO NETTO</t>
  </si>
  <si>
    <t>Altri beni (BII4)</t>
  </si>
  <si>
    <t>Immobilizzazioni materiali in corso e acconti (BII5)</t>
  </si>
  <si>
    <t>CAPITALE OPERATIVO INVESTITO NETTO (COIN)</t>
  </si>
  <si>
    <t>Partecipazioni</t>
  </si>
  <si>
    <t>EBIT</t>
  </si>
  <si>
    <r>
      <t>Conto Economico</t>
    </r>
    <r>
      <rPr>
        <sz val="10"/>
        <rFont val="Arial"/>
        <family val="2"/>
      </rPr>
      <t xml:space="preserve">  (riclassificato gestionale, sulla base dei dati forniti in Input, per gli anni oggetto dell'analisi)</t>
    </r>
  </si>
  <si>
    <t>Svalutazioni (b10c)</t>
  </si>
  <si>
    <t>Imposte dell'esercizio</t>
  </si>
  <si>
    <t>Conferimenti</t>
  </si>
  <si>
    <t>Variazione rettificata</t>
  </si>
  <si>
    <t>Fornitori impianti 31 - XII</t>
  </si>
  <si>
    <t>Obbligazioni (D1)</t>
  </si>
  <si>
    <t>Obbligazioni convertibili (D2)</t>
  </si>
  <si>
    <t>Debiti verso soci per finanziamenti (D3)</t>
  </si>
  <si>
    <t xml:space="preserve"> di cui rimborsi di capitale</t>
  </si>
  <si>
    <t>STATO PATRIMONIALE DI PERTINENZA GESTIONALE</t>
  </si>
  <si>
    <t>STATO PATRIMONIALE DI PERTINENZA GESTIONALE CAPITALE INVESTITO - CAPITALE RACCOLTO</t>
  </si>
  <si>
    <t>Crediti commerciali vs. clienti ed altri crediti</t>
  </si>
  <si>
    <t>Materie, prime sussidiarie e di consumo (CI1)</t>
  </si>
  <si>
    <t>Ratei e risconti attivi</t>
  </si>
  <si>
    <t>Prodotti in corso di lavorazione e semilavorati (CI2)</t>
  </si>
  <si>
    <t>Lavori in corso su ordinazione (CI3)</t>
  </si>
  <si>
    <t>CAPITALE CIRCOLANTE LORDO OPERATIVO</t>
  </si>
  <si>
    <t>Prodotti finiti e merci (CI4)</t>
  </si>
  <si>
    <t>Acconti (CI5)</t>
  </si>
  <si>
    <t>Debiti commerciali vs. fornitori</t>
  </si>
  <si>
    <t>Crediti verso clienti (CII1)</t>
  </si>
  <si>
    <t>Fondo per imposte, anche differite</t>
  </si>
  <si>
    <t>Rimborso di capitale sociale</t>
  </si>
  <si>
    <t>Proventi da partecipazioni (C15)</t>
  </si>
  <si>
    <t>Proventi fin. da crediti iscritti nelle immobilizzazioni (C16a)</t>
  </si>
  <si>
    <t>Proventi fin. da titoli iscritti nelle immobilizzazioni (C16b)</t>
  </si>
  <si>
    <t>Proventi fin. da titoli iscritti nell'attivo circolante (C16c)</t>
  </si>
  <si>
    <t>Crediti vs. controllate - collegate - controllanti - altri</t>
  </si>
  <si>
    <t>Altri titoli</t>
  </si>
  <si>
    <t>INVESTIMENTI FINANZIARI</t>
  </si>
  <si>
    <t>A</t>
  </si>
  <si>
    <t>D</t>
  </si>
  <si>
    <t xml:space="preserve">Altri ricavi e proventi (plusvalenze da alienazione di immobilizzazioni tecniche) (A5) </t>
  </si>
  <si>
    <t>Proventi straordinari (vari) (E20)</t>
  </si>
  <si>
    <t>6-1</t>
  </si>
  <si>
    <t>6-2</t>
  </si>
  <si>
    <t>6-3</t>
  </si>
  <si>
    <t>6-4</t>
  </si>
  <si>
    <t>6-5</t>
  </si>
  <si>
    <t>6-6</t>
  </si>
  <si>
    <t>6-7</t>
  </si>
  <si>
    <t>6-8</t>
  </si>
  <si>
    <t>6-9</t>
  </si>
  <si>
    <t>6-10</t>
  </si>
  <si>
    <t>6-11</t>
  </si>
  <si>
    <t>6-12</t>
  </si>
  <si>
    <t>6-13</t>
  </si>
  <si>
    <t>6-14</t>
  </si>
  <si>
    <t>6-15</t>
  </si>
  <si>
    <t>6-16</t>
  </si>
  <si>
    <t>6-17</t>
  </si>
  <si>
    <t>6-18</t>
  </si>
  <si>
    <t>Variazione altri fondi</t>
  </si>
  <si>
    <t>Variazione finanziaria</t>
  </si>
  <si>
    <t>TABELLA VARIAZIONE ATTIVITA' FINANZIARIE</t>
  </si>
  <si>
    <t>Plusvalenze - Minusvalenze da alienazione</t>
  </si>
  <si>
    <t>Variazione immobilizzazioni (materiali ed immateriali)</t>
  </si>
  <si>
    <t xml:space="preserve">Attività Finanziarie 31 - XII </t>
  </si>
  <si>
    <t>Proventi ed Oneri della gestione finanziaria attiva</t>
  </si>
  <si>
    <t>Variazione di attività finanziarie</t>
  </si>
  <si>
    <t>Flusso di cassa ante proventi ed oneri straordinari</t>
  </si>
  <si>
    <t>Proventi ed oneri straordinari (non altrimenti collocabili)</t>
  </si>
  <si>
    <t>TABELLA VARIAZIONE DEBITI FINANZIARI</t>
  </si>
  <si>
    <t>Flusso di cassa al servizio del debito</t>
  </si>
  <si>
    <t xml:space="preserve">Debiti Finanziari 31 - XII </t>
  </si>
  <si>
    <t>Rimborso Debiti Finanziari a M-L termine</t>
  </si>
  <si>
    <t>Rimborso Debiti a breve termine</t>
  </si>
  <si>
    <t>Remissione debiti</t>
  </si>
  <si>
    <t>Flusso di cassa al servizio dell'Equity</t>
  </si>
  <si>
    <t>Conferimento debiti</t>
  </si>
  <si>
    <t>Proventi fin. diversi dai precedenti (C16d)</t>
  </si>
  <si>
    <t>Oneri finanziari (C 17)</t>
  </si>
  <si>
    <t>Azioni proprie</t>
  </si>
  <si>
    <t>Partecipazioni in imprese controllate (BIII1a)</t>
  </si>
  <si>
    <t>Partecipazioni in imprese collegate (BIII1b)</t>
  </si>
  <si>
    <t>Partecipazioni in imprese controllanti (BIII1c)</t>
  </si>
  <si>
    <t>Partecipazioni in altre imprese (BIII1d)</t>
  </si>
  <si>
    <t>CAPITALE INVESTITO NETTO  (CIN)</t>
  </si>
  <si>
    <t>Crediti vs. controllate (BIII2a)</t>
  </si>
  <si>
    <t>Crediti vs. collegate (BIII2b)</t>
  </si>
  <si>
    <t>Crediti vs. controllanti (BIII2c)</t>
  </si>
  <si>
    <t>Crediti vs. soci per versamenti ancora dovuti</t>
  </si>
  <si>
    <t>Crediti vs altri (BIII2d)</t>
  </si>
  <si>
    <t>Altri titoli (BIII3)</t>
  </si>
  <si>
    <t>Azioni proprie (BIII4)</t>
  </si>
  <si>
    <t>Partecipazioni in imprese controllate (CIII1)</t>
  </si>
  <si>
    <t>Partecipazioni in imprese collegate (CIII2)</t>
  </si>
  <si>
    <r>
      <t xml:space="preserve">Stato Patrimoniale </t>
    </r>
    <r>
      <rPr>
        <sz val="10"/>
        <rFont val="Arial"/>
        <family val="2"/>
      </rPr>
      <t>(riclassificato gestionale, sulla base dei dati forniti in Input, per gli anni oggetto dell'analisi)</t>
    </r>
  </si>
  <si>
    <t>8-1</t>
  </si>
  <si>
    <t>8-2</t>
  </si>
  <si>
    <t>8-3</t>
  </si>
  <si>
    <t>8-4</t>
  </si>
  <si>
    <t>8-5</t>
  </si>
  <si>
    <t>8-6</t>
  </si>
  <si>
    <t>8-7</t>
  </si>
  <si>
    <t>8-8</t>
  </si>
  <si>
    <t>8-9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</si>
  <si>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</si>
  <si>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</si>
  <si>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</si>
  <si>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</si>
  <si>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</si>
  <si>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</si>
  <si>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</si>
  <si>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</si>
  <si>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</si>
  <si>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</si>
  <si>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</si>
  <si>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</si>
  <si>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</si>
  <si>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</si>
  <si>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</si>
  <si>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</si>
  <si>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</si>
  <si>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</si>
  <si>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</si>
  <si>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</si>
  <si>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</si>
  <si>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</si>
  <si>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</si>
  <si>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Plusvalenze da cessione di immobilizzazioni finanziarie (E)</t>
  </si>
  <si>
    <t>Rivalutazioni di attività finanziarie (partecipazioni) (D18)</t>
  </si>
  <si>
    <t>Rivalutazioni di attività finanziarie (immobilizzazioni finanziarie) (D18)</t>
  </si>
  <si>
    <t>Rivalutazioni di attività finanziarie (titoli iscritti nell'attivo circolante) (D18)</t>
  </si>
  <si>
    <t>Svalutazioni di attività finanziarie (partecipazioni) (D19)</t>
  </si>
  <si>
    <t>Savlutazioni di attività finanziarie (immobilizzazioni finanziarie) (D19)</t>
  </si>
  <si>
    <t>Svalutazioni di attività finanziarie (titoli iscritti nell'attivo circolante) (D19)</t>
  </si>
  <si>
    <t>H</t>
  </si>
  <si>
    <t>Totale proventi finanziari</t>
  </si>
  <si>
    <t>I=G+H</t>
  </si>
  <si>
    <t>RISULTATO ANTE ONERI FINANZIARI (RAOF)</t>
  </si>
  <si>
    <t>Interessi passivi ed altri oneri finanziari (C17)</t>
  </si>
  <si>
    <t>L</t>
  </si>
  <si>
    <t>Totale oneri finanziari</t>
  </si>
  <si>
    <t>M=I-L</t>
  </si>
  <si>
    <t>RISULTATO ORDINARIO</t>
  </si>
  <si>
    <t>Proventi straordinari (plusvalenze da alienazioni di immobilizzazioni tecniche) (E20)</t>
  </si>
  <si>
    <t>Debiti verso banche a breve termine (D4)</t>
  </si>
  <si>
    <t>Debiti verso banche a medio-lungo termine (D4)</t>
  </si>
  <si>
    <t>Debiti verso altri finanziatori (D5)</t>
  </si>
  <si>
    <t>CAPITALE NETTO</t>
  </si>
  <si>
    <t>Capitale (AI)</t>
  </si>
  <si>
    <t>Crediti vs. soci per versamenti ancora dovuti (A)</t>
  </si>
  <si>
    <t>Utili (perdite) portati a nuovo (AVIII)</t>
  </si>
  <si>
    <t>Utile (perdita) d'esercizio (AIX)</t>
  </si>
  <si>
    <t>TOTALE FINANZIAMENTI</t>
  </si>
  <si>
    <t>INVESTIMENTI LEGATI AL CICLO OPERATIVO</t>
  </si>
  <si>
    <t>Ricavi delle vendite e delle prestazioni (A1)</t>
  </si>
  <si>
    <t>+/-</t>
  </si>
  <si>
    <t>Variazione delle rimanenze pcl, semil.,prodotti finiti (A2)</t>
  </si>
  <si>
    <t>Variazione dei lavori in corso su ordinazione (A3)</t>
  </si>
  <si>
    <t>Distribuzione di dividendi</t>
  </si>
  <si>
    <t>di cui accensione debiti</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</si>
  <si>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</si>
  <si>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</si>
  <si>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</si>
  <si>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</si>
  <si>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</si>
  <si>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</si>
  <si>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</si>
  <si>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</si>
  <si>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</si>
  <si>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</si>
  <si>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</si>
  <si>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</si>
  <si>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</si>
  <si>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</si>
  <si>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</si>
  <si>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</si>
  <si>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</si>
  <si>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</si>
  <si>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</si>
  <si>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</si>
  <si>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</si>
  <si>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</si>
  <si>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</si>
  <si>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</si>
  <si>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</si>
  <si>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</si>
  <si>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</si>
  <si>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</si>
  <si>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</si>
  <si>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</si>
  <si>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</si>
  <si>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</si>
  <si>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</si>
  <si>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</si>
  <si>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</si>
  <si>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</si>
  <si>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</si>
  <si>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</si>
  <si>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</si>
  <si>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</si>
  <si>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</si>
  <si>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</si>
  <si>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</si>
  <si>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</si>
  <si>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</si>
  <si>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</si>
  <si>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</si>
  <si>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</si>
  <si>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</si>
  <si>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</si>
  <si>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</si>
  <si>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</si>
  <si>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</si>
  <si>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</si>
  <si>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</si>
  <si>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</si>
  <si>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</si>
  <si>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</si>
  <si>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</si>
  <si>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</si>
  <si>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</si>
  <si>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</si>
  <si>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</si>
  <si>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</si>
  <si>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</si>
  <si>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</si>
  <si>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</si>
  <si>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</si>
  <si>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</si>
  <si>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</si>
  <si>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</si>
  <si>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</si>
  <si>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</si>
  <si>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</si>
  <si>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</si>
  <si>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</si>
  <si>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</si>
  <si>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</si>
  <si>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</si>
  <si>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</si>
  <si>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</si>
  <si>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</si>
  <si>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</si>
  <si>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</si>
  <si>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</si>
  <si>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</si>
  <si>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</si>
  <si>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</si>
  <si>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</si>
  <si>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</si>
  <si>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</si>
  <si>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</si>
  <si>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</si>
  <si>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</si>
  <si>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</si>
  <si>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</si>
  <si>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</si>
  <si>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</si>
  <si>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</si>
  <si>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</si>
  <si>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</si>
  <si>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</si>
  <si>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</si>
  <si>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</si>
  <si>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</si>
  <si>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</si>
  <si>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</si>
  <si>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</si>
  <si>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</si>
  <si>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</si>
  <si>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</si>
  <si>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</si>
  <si>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</si>
  <si>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4-100</t>
  </si>
  <si>
    <t>4-101</t>
  </si>
  <si>
    <t>4-102</t>
  </si>
  <si>
    <t>4-103</t>
  </si>
  <si>
    <t>4-104</t>
  </si>
  <si>
    <t>4-105</t>
  </si>
  <si>
    <t>4-106</t>
  </si>
  <si>
    <t>4-107</t>
  </si>
  <si>
    <t>4-108</t>
  </si>
  <si>
    <t>4-109</t>
  </si>
  <si>
    <t>4-110</t>
  </si>
  <si>
    <t>4-111</t>
  </si>
  <si>
    <t>4-112</t>
  </si>
  <si>
    <t>4-113</t>
  </si>
  <si>
    <t>4-114</t>
  </si>
  <si>
    <t>4-115</t>
  </si>
  <si>
    <t>4-116</t>
  </si>
  <si>
    <t>4-117</t>
  </si>
  <si>
    <t>4-118</t>
  </si>
  <si>
    <t>4-119</t>
  </si>
  <si>
    <t>rappresentanza</t>
  </si>
  <si>
    <t>rimborso spese</t>
  </si>
  <si>
    <t>automezzi</t>
  </si>
  <si>
    <t>sdoganamento</t>
  </si>
  <si>
    <t>noleggi posti auto clienti</t>
  </si>
  <si>
    <t>servizi banca</t>
  </si>
  <si>
    <t>assicurazione rischio tassi</t>
  </si>
  <si>
    <t>condominiali</t>
  </si>
  <si>
    <t>B</t>
  </si>
  <si>
    <r>
      <t xml:space="preserve"> </t>
    </r>
    <r>
      <rPr>
        <b/>
        <i/>
        <sz val="10"/>
        <rFont val="Arial"/>
        <family val="2"/>
      </rPr>
      <t>controllo</t>
    </r>
  </si>
  <si>
    <t>Somma di tutte le riserve disponibili (AII, AIII, AIV,AV, AVI, AVII)</t>
  </si>
  <si>
    <t>Riserve disponibili</t>
  </si>
  <si>
    <t>1</t>
  </si>
  <si>
    <t>B.I.7</t>
  </si>
  <si>
    <t>Debiti vs. fornitori impianti (D7)</t>
  </si>
  <si>
    <t>Conferimenti di Debiti A) Patrimonio Netto</t>
  </si>
  <si>
    <t>Check: CIN = Capitale raccolto?</t>
  </si>
  <si>
    <t>Check: Var. Saldo Cassa = Var. Cassa Bil. IV Dir. CEE.</t>
  </si>
  <si>
    <t>Conferimenti di Immobilizzazioni. A) Patrimonio Netto</t>
  </si>
  <si>
    <t>Conferimenti di Capitale Circolante. A) Patrimonio Netto</t>
  </si>
  <si>
    <t>Conferimenti di Attività finanziarie. A) Patrimonio Netto</t>
  </si>
  <si>
    <t>Cassa e banca iniziale. SP IV) t= x-1</t>
  </si>
  <si>
    <t>Cassa e banca finale. SP IV) t= x</t>
  </si>
  <si>
    <t>Indicatori (Fonte dati: Riclassificati, Rendiconti Finanziari &amp; Informazioni integrative)</t>
  </si>
  <si>
    <t>2a-1</t>
  </si>
  <si>
    <t>2a-2</t>
  </si>
  <si>
    <t>2a-3</t>
  </si>
  <si>
    <t>2a-4</t>
  </si>
  <si>
    <t>2a-5</t>
  </si>
  <si>
    <t>2a-6</t>
  </si>
  <si>
    <t>2a-7</t>
  </si>
  <si>
    <t>2a-8</t>
  </si>
  <si>
    <t>2a-9</t>
  </si>
  <si>
    <t>2a-10</t>
  </si>
  <si>
    <t>2a-11</t>
  </si>
  <si>
    <t>2a-12</t>
  </si>
  <si>
    <t>2a-13</t>
  </si>
  <si>
    <t>2a-14</t>
  </si>
  <si>
    <t>2a-15</t>
  </si>
  <si>
    <t>2a-17</t>
  </si>
  <si>
    <t>2a-18</t>
  </si>
  <si>
    <t>2a-19</t>
  </si>
  <si>
    <t>2a-20</t>
  </si>
  <si>
    <t>2a-21</t>
  </si>
  <si>
    <t>2a-22</t>
  </si>
  <si>
    <t>2a-23</t>
  </si>
  <si>
    <t>2a-24</t>
  </si>
  <si>
    <t>4-26</t>
  </si>
  <si>
    <t>Ratei e Risconti passivi - aggio su prestiti (Ea)</t>
  </si>
  <si>
    <t>Altri ricavi e proventi (A5)</t>
  </si>
  <si>
    <t>Debiti FINANZIARI verso imprese controllate collegate controllanti (D9-D10-D11)</t>
  </si>
  <si>
    <t>Debiti COMMERCIALI verso imprese controllate collegate controllanti (D9-D10-D11)</t>
  </si>
  <si>
    <t>Utili su cambi (C17-bis)</t>
  </si>
  <si>
    <t>6-60</t>
  </si>
  <si>
    <t>Perdite su cambi (C17-bis)</t>
  </si>
  <si>
    <t xml:space="preserve">   INIZIO</t>
  </si>
  <si>
    <t>MENU DI SCELTA</t>
  </si>
  <si>
    <t>Presentazione del software</t>
  </si>
  <si>
    <t xml:space="preserve">                   Presentazione</t>
  </si>
  <si>
    <t>Modulo I per analisi diagnostica</t>
  </si>
  <si>
    <t>Presentazione</t>
  </si>
  <si>
    <t xml:space="preserve">                   Schema IV Dir. CEE</t>
  </si>
  <si>
    <t xml:space="preserve">                   Informazioni integrative</t>
  </si>
  <si>
    <t xml:space="preserve">                   Stato Patrimoniale Gestionale</t>
  </si>
  <si>
    <t xml:space="preserve">                   Conto Economico Valore Aggiunto</t>
  </si>
  <si>
    <t xml:space="preserve">                   Indici da Riclassificati</t>
  </si>
  <si>
    <t>Analisi del Cash-Flow</t>
  </si>
  <si>
    <t>Autore:</t>
  </si>
  <si>
    <t>INDICATORI DI CASH-FLOW</t>
  </si>
  <si>
    <t>Prof. Andrea Quintiliani</t>
  </si>
  <si>
    <t xml:space="preserve">
Email: andrea.quintiliani@unich.it
</t>
  </si>
  <si>
    <t xml:space="preserve">                   Cash Flow</t>
  </si>
  <si>
    <t>Immobilizzazioni 1 - t</t>
  </si>
  <si>
    <t>Fornitori impianti 1- t</t>
  </si>
  <si>
    <t>Attività Finanziarie 1 - t</t>
  </si>
  <si>
    <t>Debiti Finanziari 1 - t</t>
  </si>
  <si>
    <t>Capitale Netto 1 - t</t>
  </si>
  <si>
    <t>Autofinanziamento lordo (EBITDA)</t>
  </si>
  <si>
    <t>Autofinanziamento netto (NOPAT)</t>
  </si>
  <si>
    <t>Flusso di Cassa Operativo Corrente (FCOC - CFO)</t>
  </si>
  <si>
    <t>Free Cash Flow from Operations (FCFO)</t>
  </si>
  <si>
    <t>Variazione Capitale Circolante Netto Commerciale (CCNC)</t>
  </si>
  <si>
    <r>
      <rPr>
        <b/>
        <i/>
        <sz val="10"/>
        <rFont val="Arial"/>
        <family val="2"/>
      </rPr>
      <t xml:space="preserve">Cash Flow Return on Sales: </t>
    </r>
    <r>
      <rPr>
        <sz val="10"/>
        <rFont val="Arial"/>
      </rPr>
      <t>Cash Flow from Operation (CFO) / Ricavi delle vendite e delle prestazioni</t>
    </r>
  </si>
  <si>
    <r>
      <rPr>
        <b/>
        <i/>
        <sz val="10"/>
        <rFont val="Arial"/>
        <family val="2"/>
      </rPr>
      <t xml:space="preserve">Coverage finanziario: </t>
    </r>
    <r>
      <rPr>
        <sz val="10"/>
        <rFont val="Arial"/>
      </rPr>
      <t>Free Cash Flow from Operations (FCFO) / (Totale oneri finanziari + Distribuzione dividendi)</t>
    </r>
  </si>
  <si>
    <t>Cash Flow from Operation (CFO) / Ricavi Operativi</t>
  </si>
  <si>
    <t>Versione 2025/01</t>
  </si>
  <si>
    <t>(PRODOTTO "non commercializzabile")</t>
  </si>
  <si>
    <t xml:space="preserve">Il software è un'applicazione ad uso PERSONALE dell'Autore e degli Studenti del Corso "Finanza Aziendale" (Unich)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</si>
</sst>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1" formatCode="_-* #,##0_-;\-* #,##0_-;_-* &quot;-&quot;_-;_-@_-"/>
    <numFmt numFmtId="43" formatCode="_-* #,##0.00_-;\-* #,##0.00_-;_-* &quot;-&quot;??_-;_-@_-"/>
    <numFmt numFmtId="164" formatCode="_-&quot;€&quot;\ * #,##0.00_-;\-&quot;€&quot;\ * #,##0.00_-;_-&quot;€&quot;\ * &quot;-&quot;??_-;_-@_-"/>
    <numFmt numFmtId="165" formatCode="_-&quot;€&quot;* #,##0.00_-;\-&quot;€&quot;* #,##0.00_-;_-&quot;€&quot;* &quot;-&quot;??_-;_-@_-"/>
    <numFmt numFmtId="166" formatCode="_(&quot;$&quot;* #,##0.00_);_(&quot;$&quot;* \(#,##0.00\);_(&quot;$&quot;* &quot;-&quot;??_);_(@_)"/>
    <numFmt numFmtId="167" formatCode="0.0%"/>
    <numFmt numFmtId="168" formatCode="#,##0.000"/>
    <numFmt numFmtId="169" formatCode="0.0"/>
    <numFmt numFmtId="170" formatCode="[$-410]d\-mmm\-yy;@"/>
    <numFmt numFmtId="171" formatCode="_-* #,##0\ &quot;DM&quot;_-;\-* #,##0\ &quot;DM&quot;_-;_-* &quot;-&quot;\ &quot;DM&quot;_-;_-@_-"/>
    <numFmt numFmtId="172" formatCode="_-* #,##0\ _D_M_-;\-* #,##0\ _D_M_-;_-* &quot;-&quot;\ _D_M_-;_-@_-"/>
    <numFmt numFmtId="173" formatCode="_-* #,##0.00\ &quot;DM&quot;_-;\-* #,##0.00\ &quot;DM&quot;_-;_-* &quot;-&quot;??\ &quot;DM&quot;_-;_-@_-"/>
    <numFmt numFmtId="174" formatCode="_-* #,##0.00\ _D_M_-;\-* #,##0.00\ _D_M_-;_-* &quot;-&quot;??\ _D_M_-;_-@_-"/>
    <numFmt numFmtId="175" formatCode="_-* #,##0.00\ _F_-;\-* #,##0.00\ _F_-;_-* &quot;-&quot;??\ _F_-;_-@_-"/>
    <numFmt numFmtId="176" formatCode="_ &quot;€&quot;\ * #,##0.00_ ;_ &quot;€&quot;\ * \-#,##0.00_ ;_ &quot;€&quot;\ * &quot;-&quot;??_ ;_ @_ "/>
    <numFmt numFmtId="177" formatCode="_-&quot;£&quot;* #,##0_-;\-&quot;£&quot;* #,##0_-;_-&quot;£&quot;* &quot;-&quot;_-;_-@_-"/>
    <numFmt numFmtId="178" formatCode="#,##0.00_ ;\-#,##0.00\ "/>
    <numFmt numFmtId="179" formatCode="#,##0_ ;\-#,##0\ "/>
    <numFmt numFmtId="180" formatCode="_-&quot;L.&quot;\ * #,##0_-;\-&quot;L.&quot;\ * #,##0_-;_-&quot;L.&quot;\ * &quot;-&quot;_-;_-@_-"/>
  </numFmts>
  <fonts count="75">
    <font>
      <sz val="10"/>
      <name val="Arial"/>
    </font>
    <font>
      <sz val="10"/>
      <name val="Arial"/>
    </font>
    <font>
      <i/>
      <sz val="10"/>
      <name val="Arial"/>
      <family val="2"/>
    </font>
    <font>
      <b/>
      <sz val="10"/>
      <name val="Arial"/>
      <family val="2"/>
    </font>
    <font>
      <b/>
      <sz val="12"/>
      <name val="Arial"/>
      <family val="2"/>
    </font>
    <font>
      <u/>
      <sz val="10"/>
      <color indexed="12"/>
      <name val="Arial"/>
      <family val="2"/>
    </font>
    <font>
      <sz val="10"/>
      <name val="Arial"/>
      <family val="2"/>
    </font>
    <font>
      <sz val="8"/>
      <name val="Arial"/>
      <family val="2"/>
    </font>
    <font>
      <u/>
      <sz val="8"/>
      <color indexed="12"/>
      <name val="Arial"/>
      <family val="2"/>
    </font>
    <font>
      <sz val="9"/>
      <name val="Arial"/>
      <family val="2"/>
    </font>
    <font>
      <b/>
      <i/>
      <sz val="14"/>
      <name val="Arial"/>
      <family val="2"/>
    </font>
    <font>
      <sz val="10"/>
      <name val="Arial"/>
      <family val="2"/>
    </font>
    <font>
      <b/>
      <sz val="10"/>
      <color indexed="12"/>
      <name val="Arial"/>
      <family val="2"/>
    </font>
    <font>
      <sz val="10"/>
      <name val="Arial"/>
      <family val="2"/>
    </font>
    <font>
      <i/>
      <sz val="9"/>
      <name val="Arial"/>
      <family val="2"/>
    </font>
    <font>
      <sz val="10"/>
      <name val="Arial"/>
      <family val="2"/>
    </font>
    <font>
      <b/>
      <sz val="14"/>
      <name val="Arial"/>
      <family val="2"/>
    </font>
    <font>
      <sz val="10"/>
      <name val="Arial"/>
      <family val="2"/>
    </font>
    <font>
      <sz val="10"/>
      <name val="Arial Narrow"/>
      <family val="2"/>
    </font>
    <font>
      <b/>
      <i/>
      <sz val="10"/>
      <name val="Arial"/>
      <family val="2"/>
    </font>
    <font>
      <sz val="10"/>
      <color indexed="10"/>
      <name val="Arial"/>
      <family val="2"/>
    </font>
    <font>
      <sz val="9"/>
      <name val="Arial Narrow"/>
      <family val="2"/>
    </font>
    <font>
      <sz val="10"/>
      <name val="Arial"/>
      <family val="2"/>
    </font>
    <font>
      <sz val="10"/>
      <color indexed="8"/>
      <name val="Arial"/>
      <family val="2"/>
    </font>
    <font>
      <sz val="9"/>
      <color indexed="10"/>
      <name val="Arial"/>
      <family val="2"/>
    </font>
    <font>
      <sz val="10"/>
      <name val="Verdana"/>
      <family val="2"/>
    </font>
    <font>
      <b/>
      <sz val="8"/>
      <color indexed="10"/>
      <name val="Arial Narrow"/>
      <family val="2"/>
    </font>
    <font>
      <u/>
      <sz val="10"/>
      <color indexed="36"/>
      <name val="Verdana"/>
      <family val="2"/>
    </font>
    <font>
      <sz val="10"/>
      <name val="Times New Roman"/>
      <family val="1"/>
    </font>
    <font>
      <sz val="12"/>
      <name val="Times New Roman"/>
      <family val="1"/>
    </font>
    <font>
      <sz val="12"/>
      <name val="Arial MT"/>
    </font>
    <font>
      <sz val="10"/>
      <name val="Arial"/>
      <family val="2"/>
    </font>
    <font>
      <i/>
      <sz val="10"/>
      <name val="Arial"/>
      <family val="2"/>
    </font>
    <font>
      <i/>
      <sz val="9"/>
      <name val="Arial"/>
      <family val="2"/>
    </font>
    <font>
      <b/>
      <sz val="10"/>
      <name val="Arial"/>
      <family val="2"/>
    </font>
    <font>
      <b/>
      <sz val="10"/>
      <name val="Arial"/>
      <family val="2"/>
    </font>
    <font>
      <sz val="10"/>
      <name val="Arial"/>
      <family val="2"/>
    </font>
    <font>
      <i/>
      <sz val="10"/>
      <name val="Arial"/>
      <family val="2"/>
    </font>
    <font>
      <b/>
      <i/>
      <sz val="10"/>
      <name val="Arial"/>
      <family val="2"/>
    </font>
    <font>
      <b/>
      <sz val="10"/>
      <color indexed="9"/>
      <name val="Arial"/>
      <family val="2"/>
    </font>
    <font>
      <sz val="8"/>
      <name val="Arial"/>
      <family val="2"/>
    </font>
    <font>
      <i/>
      <sz val="12"/>
      <name val="Arial"/>
      <family val="2"/>
    </font>
    <font>
      <b/>
      <sz val="10"/>
      <name val="Arial"/>
      <family val="2"/>
    </font>
    <font>
      <b/>
      <i/>
      <sz val="10"/>
      <name val="Arial"/>
      <family val="2"/>
    </font>
    <font>
      <sz val="10"/>
      <name val="Arial"/>
      <family val="2"/>
    </font>
    <font>
      <i/>
      <sz val="10"/>
      <name val="Arial"/>
      <family val="2"/>
    </font>
    <font>
      <sz val="10"/>
      <name val="Arial"/>
      <family val="2"/>
    </font>
    <font>
      <b/>
      <sz val="18"/>
      <name val="Arial Narrow"/>
      <family val="2"/>
    </font>
    <font>
      <i/>
      <sz val="14"/>
      <name val="Arial Narrow"/>
      <family val="2"/>
    </font>
    <font>
      <b/>
      <sz val="20"/>
      <name val="Arial Narrow"/>
      <family val="2"/>
    </font>
    <font>
      <b/>
      <sz val="15"/>
      <name val="Arial Narrow"/>
      <family val="2"/>
    </font>
    <font>
      <b/>
      <sz val="20"/>
      <color indexed="12"/>
      <name val="Arial Narrow"/>
      <family val="2"/>
    </font>
    <font>
      <b/>
      <i/>
      <sz val="10"/>
      <name val="Arial Narrow"/>
      <family val="2"/>
    </font>
    <font>
      <b/>
      <sz val="14"/>
      <name val="Arial Narrow"/>
      <family val="2"/>
    </font>
    <font>
      <sz val="7"/>
      <name val="Arial"/>
      <family val="2"/>
    </font>
    <font>
      <b/>
      <sz val="16"/>
      <name val="Arial Narrow"/>
      <family val="2"/>
    </font>
    <font>
      <b/>
      <sz val="15"/>
      <name val="Arial"/>
      <family val="2"/>
    </font>
    <font>
      <sz val="10"/>
      <name val="Geneva"/>
    </font>
    <font>
      <sz val="12"/>
      <name val="Arial"/>
      <family val="2"/>
    </font>
    <font>
      <sz val="10"/>
      <name val="Arial"/>
    </font>
    <font>
      <sz val="12"/>
      <name val="Helvetica"/>
    </font>
    <font>
      <u/>
      <sz val="14"/>
      <name val="Arial"/>
      <family val="2"/>
    </font>
    <font>
      <sz val="10"/>
      <name val="Garamond"/>
      <family val="1"/>
    </font>
    <font>
      <b/>
      <sz val="20"/>
      <name val="Arial"/>
      <family val="2"/>
    </font>
    <font>
      <b/>
      <sz val="10"/>
      <name val="Geneva"/>
    </font>
    <font>
      <b/>
      <i/>
      <sz val="10"/>
      <name val="Geneva"/>
    </font>
    <font>
      <b/>
      <sz val="18"/>
      <name val="Arial"/>
      <family val="2"/>
    </font>
    <font>
      <b/>
      <i/>
      <u/>
      <sz val="20"/>
      <name val="Arial Narrow"/>
      <family val="2"/>
    </font>
    <font>
      <b/>
      <i/>
      <sz val="11"/>
      <name val="Arial Narrow"/>
      <family val="2"/>
    </font>
    <font>
      <sz val="11"/>
      <name val="Arial Narrow"/>
      <family val="2"/>
    </font>
    <font>
      <i/>
      <sz val="11"/>
      <name val="Arial Narrow"/>
      <family val="2"/>
    </font>
    <font>
      <b/>
      <sz val="11"/>
      <name val="Arial Narrow"/>
      <family val="2"/>
    </font>
    <font>
      <sz val="11"/>
      <name val="Arial"/>
      <family val="2"/>
    </font>
    <font>
      <i/>
      <sz val="14"/>
      <color indexed="10"/>
      <name val="Arial"/>
      <family val="2"/>
    </font>
    <font>
      <b/>
      <i/>
      <u/>
      <sz val="10"/>
      <name val="Arial Narrow"/>
      <family val="2"/>
    </font>
  </fonts>
  <fills count="19">
    <fill>
      <patternFill patternType="none"/>
    </fill>
    <fill>
      <patternFill patternType="gray125"/>
    </fill>
    <fill>
      <patternFill patternType="solid">
        <fgColor indexed="9"/>
      </patternFill>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indexed="65"/>
        <bgColor indexed="9"/>
      </patternFill>
    </fill>
    <fill>
      <patternFill patternType="solid">
        <fgColor indexed="55"/>
        <bgColor indexed="9"/>
      </patternFill>
    </fill>
    <fill>
      <patternFill patternType="solid">
        <fgColor indexed="32"/>
        <bgColor indexed="9"/>
      </patternFill>
    </fill>
    <fill>
      <patternFill patternType="solid">
        <fgColor indexed="9"/>
        <bgColor indexed="9"/>
      </patternFill>
    </fill>
    <fill>
      <patternFill patternType="solid">
        <fgColor indexed="18"/>
        <bgColor indexed="9"/>
      </patternFill>
    </fill>
    <fill>
      <patternFill patternType="darkVertical">
        <fgColor indexed="23"/>
        <bgColor indexed="55"/>
      </patternFill>
    </fill>
    <fill>
      <patternFill patternType="solid">
        <fgColor indexed="43"/>
        <bgColor indexed="64"/>
      </patternFill>
    </fill>
    <fill>
      <patternFill patternType="solid">
        <fgColor indexed="22"/>
        <bgColor indexed="9"/>
      </patternFill>
    </fill>
    <fill>
      <patternFill patternType="solid">
        <fgColor indexed="43"/>
        <bgColor indexed="9"/>
      </patternFill>
    </fill>
    <fill>
      <patternFill patternType="darkGray">
        <fgColor indexed="9"/>
      </patternFill>
    </fill>
    <fill>
      <patternFill patternType="solid">
        <fgColor theme="0"/>
        <bgColor indexed="64"/>
      </patternFill>
    </fill>
    <fill>
      <patternFill patternType="solid">
        <fgColor theme="0"/>
        <bgColor indexed="9"/>
      </patternFill>
    </fill>
    <fill>
      <patternFill patternType="solid">
        <fgColor rgb="FFABFF81"/>
        <bgColor indexed="64"/>
      </patternFill>
    </fill>
  </fills>
  <borders count="42">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medium">
        <color indexed="64"/>
      </bottom>
      <diagonal/>
    </border>
    <border>
      <left/>
      <right/>
      <top style="thin">
        <color indexed="64"/>
      </top>
      <bottom style="double">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medium">
        <color indexed="62"/>
      </bottom>
      <diagonal/>
    </border>
    <border>
      <left style="thin">
        <color indexed="18"/>
      </left>
      <right style="thin">
        <color indexed="18"/>
      </right>
      <top style="thin">
        <color indexed="18"/>
      </top>
      <bottom/>
      <diagonal/>
    </border>
    <border>
      <left style="medium">
        <color indexed="18"/>
      </left>
      <right/>
      <top style="medium">
        <color indexed="18"/>
      </top>
      <bottom/>
      <diagonal/>
    </border>
    <border>
      <left style="medium">
        <color indexed="18"/>
      </left>
      <right/>
      <top/>
      <bottom/>
      <diagonal/>
    </border>
    <border>
      <left style="medium">
        <color indexed="18"/>
      </left>
      <right/>
      <top/>
      <bottom style="medium">
        <color indexed="18"/>
      </bottom>
      <diagonal/>
    </border>
    <border>
      <left/>
      <right style="medium">
        <color indexed="18"/>
      </right>
      <top/>
      <bottom/>
      <diagonal/>
    </border>
    <border>
      <left/>
      <right/>
      <top/>
      <bottom style="medium">
        <color indexed="18"/>
      </bottom>
      <diagonal/>
    </border>
    <border>
      <left/>
      <right style="medium">
        <color indexed="18"/>
      </right>
      <top/>
      <bottom style="medium">
        <color indexed="18"/>
      </bottom>
      <diagonal/>
    </border>
    <border>
      <left/>
      <right/>
      <top style="medium">
        <color indexed="18"/>
      </top>
      <bottom/>
      <diagonal/>
    </border>
    <border>
      <left/>
      <right style="medium">
        <color indexed="18"/>
      </right>
      <top style="medium">
        <color indexed="18"/>
      </top>
      <bottom/>
      <diagonal/>
    </border>
    <border>
      <left style="medium">
        <color indexed="18"/>
      </left>
      <right style="medium">
        <color indexed="18"/>
      </right>
      <top style="medium">
        <color indexed="18"/>
      </top>
      <bottom/>
      <diagonal/>
    </border>
    <border>
      <left style="medium">
        <color indexed="18"/>
      </left>
      <right style="medium">
        <color indexed="18"/>
      </right>
      <top/>
      <bottom style="double">
        <color indexed="18"/>
      </bottom>
      <diagonal/>
    </border>
    <border>
      <left style="medium">
        <color indexed="18"/>
      </left>
      <right style="medium">
        <color indexed="18"/>
      </right>
      <top/>
      <bottom/>
      <diagonal/>
    </border>
    <border>
      <left style="medium">
        <color indexed="18"/>
      </left>
      <right style="medium">
        <color indexed="18"/>
      </right>
      <top/>
      <bottom style="medium">
        <color indexed="18"/>
      </bottom>
      <diagonal/>
    </border>
    <border>
      <left style="dotted">
        <color indexed="64"/>
      </left>
      <right style="dotted">
        <color indexed="64"/>
      </right>
      <top/>
      <bottom/>
      <diagonal/>
    </border>
    <border>
      <left/>
      <right style="hair">
        <color indexed="64"/>
      </right>
      <top/>
      <bottom/>
      <diagonal/>
    </border>
    <border>
      <left style="hair">
        <color indexed="64"/>
      </left>
      <right style="hair">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18"/>
      </left>
      <right/>
      <top style="medium">
        <color indexed="18"/>
      </top>
      <bottom style="medium">
        <color indexed="18"/>
      </bottom>
      <diagonal/>
    </border>
    <border>
      <left/>
      <right/>
      <top style="medium">
        <color indexed="18"/>
      </top>
      <bottom style="medium">
        <color indexed="18"/>
      </bottom>
      <diagonal/>
    </border>
    <border>
      <left/>
      <right style="medium">
        <color indexed="18"/>
      </right>
      <top style="medium">
        <color indexed="18"/>
      </top>
      <bottom style="medium">
        <color indexed="18"/>
      </bottom>
      <diagonal/>
    </border>
    <border>
      <left style="dashed">
        <color auto="1"/>
      </left>
      <right style="dashed">
        <color auto="1"/>
      </right>
      <top/>
      <bottom/>
      <diagonal/>
    </border>
  </borders>
  <cellStyleXfs count="33">
    <xf numFmtId="0" fontId="0" fillId="0" borderId="0"/>
    <xf numFmtId="0" fontId="5"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172" fontId="28" fillId="0" borderId="0" applyFont="0" applyFill="0" applyBorder="0" applyAlignment="0" applyProtection="0"/>
    <xf numFmtId="174" fontId="28" fillId="0" borderId="0" applyFont="0" applyFill="0" applyBorder="0" applyAlignment="0" applyProtection="0"/>
    <xf numFmtId="176" fontId="1" fillId="0" borderId="0" applyFont="0" applyFill="0" applyBorder="0" applyAlignment="0" applyProtection="0"/>
    <xf numFmtId="41" fontId="29" fillId="0" borderId="0" applyFont="0" applyFill="0" applyBorder="0" applyAlignment="0" applyProtection="0"/>
    <xf numFmtId="38" fontId="57" fillId="0" borderId="0" applyFont="0" applyFill="0" applyBorder="0" applyAlignment="0" applyProtection="0"/>
    <xf numFmtId="43" fontId="36" fillId="0" borderId="0" applyFont="0" applyFill="0" applyBorder="0" applyAlignment="0" applyProtection="0"/>
    <xf numFmtId="40" fontId="57" fillId="0" borderId="0" applyFont="0" applyFill="0" applyBorder="0" applyAlignment="0" applyProtection="0"/>
    <xf numFmtId="175" fontId="29" fillId="0" borderId="0"/>
    <xf numFmtId="0" fontId="58" fillId="0" borderId="0"/>
    <xf numFmtId="0" fontId="36" fillId="0" borderId="0"/>
    <xf numFmtId="0" fontId="6" fillId="0" borderId="0"/>
    <xf numFmtId="0" fontId="1" fillId="0" borderId="0"/>
    <xf numFmtId="0" fontId="6" fillId="0" borderId="0"/>
    <xf numFmtId="0" fontId="57" fillId="0" borderId="0"/>
    <xf numFmtId="0" fontId="60" fillId="0" borderId="0"/>
    <xf numFmtId="9" fontId="3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30" fillId="2" borderId="0"/>
    <xf numFmtId="0" fontId="30" fillId="2" borderId="0"/>
    <xf numFmtId="177" fontId="1" fillId="0" borderId="0" applyFont="0" applyFill="0" applyBorder="0" applyAlignment="0" applyProtection="0"/>
    <xf numFmtId="165" fontId="36" fillId="0" borderId="0" applyFont="0" applyFill="0" applyBorder="0" applyAlignment="0" applyProtection="0"/>
    <xf numFmtId="166" fontId="57" fillId="0" borderId="0" applyFont="0" applyFill="0" applyBorder="0" applyAlignment="0" applyProtection="0"/>
    <xf numFmtId="166" fontId="57" fillId="0" borderId="0" applyFont="0" applyFill="0" applyBorder="0" applyAlignment="0" applyProtection="0"/>
    <xf numFmtId="166" fontId="57" fillId="0" borderId="0" applyFont="0" applyFill="0" applyBorder="0" applyAlignment="0" applyProtection="0"/>
    <xf numFmtId="166" fontId="57" fillId="0" borderId="0" applyFont="0" applyFill="0" applyBorder="0" applyAlignment="0" applyProtection="0"/>
    <xf numFmtId="43" fontId="25" fillId="0" borderId="0" applyFont="0" applyFill="0" applyBorder="0" applyAlignment="0" applyProtection="0"/>
    <xf numFmtId="171" fontId="28" fillId="0" borderId="0" applyFont="0" applyFill="0" applyBorder="0" applyAlignment="0" applyProtection="0"/>
    <xf numFmtId="173" fontId="28" fillId="0" borderId="0" applyFont="0" applyFill="0" applyBorder="0" applyAlignment="0" applyProtection="0"/>
  </cellStyleXfs>
  <cellXfs count="407">
    <xf numFmtId="0" fontId="0" fillId="0" borderId="0" xfId="0"/>
    <xf numFmtId="0" fontId="1" fillId="3" borderId="0" xfId="0" applyFont="1" applyFill="1" applyAlignment="1">
      <alignment vertical="center"/>
    </xf>
    <xf numFmtId="0" fontId="0" fillId="0" borderId="0" xfId="0" applyAlignment="1">
      <alignment vertical="center"/>
    </xf>
    <xf numFmtId="0" fontId="1" fillId="3" borderId="1" xfId="0" applyFont="1" applyFill="1" applyBorder="1" applyAlignment="1">
      <alignment vertical="center"/>
    </xf>
    <xf numFmtId="0" fontId="6" fillId="0" borderId="0" xfId="0" applyFont="1" applyAlignment="1">
      <alignment vertical="center"/>
    </xf>
    <xf numFmtId="0" fontId="6" fillId="0" borderId="1" xfId="0" applyFont="1" applyBorder="1" applyAlignment="1">
      <alignment vertical="center"/>
    </xf>
    <xf numFmtId="0" fontId="4" fillId="0" borderId="0" xfId="0" applyFont="1" applyAlignment="1">
      <alignment vertical="center"/>
    </xf>
    <xf numFmtId="3" fontId="10" fillId="0" borderId="0" xfId="0" applyNumberFormat="1" applyFont="1" applyAlignment="1">
      <alignment horizontal="left" vertical="center"/>
    </xf>
    <xf numFmtId="0" fontId="11" fillId="0" borderId="0" xfId="0" applyFont="1" applyAlignment="1">
      <alignment vertical="center"/>
    </xf>
    <xf numFmtId="0" fontId="11" fillId="0" borderId="0" xfId="0" applyFont="1" applyAlignment="1">
      <alignment horizontal="left" vertical="center"/>
    </xf>
    <xf numFmtId="0" fontId="13" fillId="0" borderId="0" xfId="0" applyFont="1" applyAlignment="1">
      <alignment vertical="center"/>
    </xf>
    <xf numFmtId="0" fontId="13" fillId="0" borderId="0" xfId="0" applyFont="1" applyAlignment="1">
      <alignment horizontal="left" vertical="center"/>
    </xf>
    <xf numFmtId="0" fontId="12" fillId="0" borderId="2" xfId="0" applyFont="1" applyBorder="1" applyAlignment="1">
      <alignment vertical="center" wrapText="1"/>
    </xf>
    <xf numFmtId="0" fontId="2" fillId="0" borderId="3" xfId="0" applyFont="1" applyBorder="1" applyAlignment="1">
      <alignment horizontal="center" vertical="center"/>
    </xf>
    <xf numFmtId="3" fontId="13" fillId="0" borderId="0" xfId="0" applyNumberFormat="1" applyFont="1" applyAlignment="1">
      <alignment horizontal="center" vertical="center"/>
    </xf>
    <xf numFmtId="0" fontId="6" fillId="4" borderId="0" xfId="0" applyFont="1" applyFill="1" applyAlignment="1">
      <alignment vertical="center"/>
    </xf>
    <xf numFmtId="0" fontId="13" fillId="4" borderId="0" xfId="0" applyFont="1" applyFill="1" applyAlignment="1">
      <alignment horizontal="left" vertical="center"/>
    </xf>
    <xf numFmtId="3" fontId="13" fillId="4" borderId="0" xfId="0" applyNumberFormat="1" applyFont="1" applyFill="1" applyAlignment="1">
      <alignment horizontal="left" vertical="center"/>
    </xf>
    <xf numFmtId="1" fontId="3" fillId="4" borderId="4" xfId="0" quotePrefix="1" applyNumberFormat="1" applyFont="1" applyFill="1" applyBorder="1" applyAlignment="1">
      <alignment vertical="center"/>
    </xf>
    <xf numFmtId="3" fontId="6" fillId="0" borderId="0" xfId="0" applyNumberFormat="1" applyFont="1" applyAlignment="1">
      <alignment horizontal="left" vertical="center"/>
    </xf>
    <xf numFmtId="0" fontId="3" fillId="0" borderId="0" xfId="0" applyFont="1" applyAlignment="1">
      <alignment horizontal="left" vertical="center"/>
    </xf>
    <xf numFmtId="0" fontId="6" fillId="0" borderId="0" xfId="0" applyFont="1" applyAlignment="1">
      <alignment horizontal="left" vertical="center"/>
    </xf>
    <xf numFmtId="0" fontId="14" fillId="0" borderId="0" xfId="0" applyFont="1" applyAlignment="1">
      <alignment horizontal="right" vertical="center"/>
    </xf>
    <xf numFmtId="0" fontId="15" fillId="0" borderId="0" xfId="0" applyFont="1" applyAlignment="1">
      <alignment vertical="center"/>
    </xf>
    <xf numFmtId="0" fontId="7" fillId="0" borderId="0" xfId="0" applyFont="1" applyAlignment="1">
      <alignment horizontal="left" vertical="center"/>
    </xf>
    <xf numFmtId="0" fontId="11" fillId="0" borderId="0" xfId="0" applyFont="1" applyAlignment="1">
      <alignment horizontal="right" vertical="center"/>
    </xf>
    <xf numFmtId="0" fontId="6" fillId="0" borderId="0" xfId="0" applyFont="1" applyAlignment="1">
      <alignment horizontal="right" vertical="center"/>
    </xf>
    <xf numFmtId="0" fontId="15" fillId="0" borderId="0" xfId="0" applyFont="1" applyAlignment="1">
      <alignment horizontal="left" vertical="center"/>
    </xf>
    <xf numFmtId="0" fontId="3" fillId="0" borderId="5" xfId="0" applyFont="1" applyBorder="1" applyAlignment="1">
      <alignment horizontal="left" vertical="center"/>
    </xf>
    <xf numFmtId="0" fontId="6" fillId="0" borderId="5" xfId="0" applyFont="1" applyBorder="1" applyAlignment="1">
      <alignment horizontal="left" vertical="center"/>
    </xf>
    <xf numFmtId="0" fontId="3" fillId="0" borderId="6" xfId="0" applyFont="1" applyBorder="1" applyAlignment="1">
      <alignment horizontal="left" vertical="center"/>
    </xf>
    <xf numFmtId="0" fontId="3" fillId="0" borderId="6" xfId="0" applyFont="1" applyBorder="1" applyAlignment="1">
      <alignment vertical="center"/>
    </xf>
    <xf numFmtId="3" fontId="16" fillId="4" borderId="0" xfId="0" applyNumberFormat="1" applyFont="1" applyFill="1" applyAlignment="1">
      <alignment horizontal="left" vertical="center"/>
    </xf>
    <xf numFmtId="0" fontId="17" fillId="4" borderId="0" xfId="0" applyFont="1" applyFill="1" applyAlignment="1">
      <alignment vertical="center"/>
    </xf>
    <xf numFmtId="0" fontId="17" fillId="0" borderId="0" xfId="0" applyFont="1" applyAlignment="1">
      <alignment vertical="center"/>
    </xf>
    <xf numFmtId="0" fontId="17" fillId="0" borderId="0" xfId="0" applyFont="1" applyAlignment="1">
      <alignment horizontal="left" vertical="center"/>
    </xf>
    <xf numFmtId="3" fontId="17" fillId="0" borderId="5" xfId="0" applyNumberFormat="1" applyFont="1" applyBorder="1" applyAlignment="1">
      <alignment horizontal="left" vertical="center"/>
    </xf>
    <xf numFmtId="0" fontId="17" fillId="0" borderId="5" xfId="0" applyFont="1" applyBorder="1" applyAlignment="1">
      <alignment vertical="center"/>
    </xf>
    <xf numFmtId="0" fontId="3" fillId="0" borderId="7" xfId="0" applyFont="1" applyBorder="1" applyAlignment="1">
      <alignment horizontal="left" vertical="center"/>
    </xf>
    <xf numFmtId="0" fontId="6" fillId="0" borderId="7" xfId="0" applyFont="1" applyBorder="1" applyAlignment="1">
      <alignment vertical="center"/>
    </xf>
    <xf numFmtId="3" fontId="3" fillId="0" borderId="8" xfId="0" applyNumberFormat="1" applyFont="1" applyBorder="1" applyAlignment="1">
      <alignment vertical="center"/>
    </xf>
    <xf numFmtId="0" fontId="23" fillId="0" borderId="0" xfId="0" applyFont="1" applyAlignment="1">
      <alignment horizontal="center" wrapText="1"/>
    </xf>
    <xf numFmtId="1" fontId="2" fillId="3" borderId="4" xfId="0" applyNumberFormat="1" applyFont="1" applyFill="1" applyBorder="1" applyAlignment="1">
      <alignment horizontal="center" vertical="center"/>
    </xf>
    <xf numFmtId="0" fontId="24" fillId="0" borderId="0" xfId="0" quotePrefix="1" applyFont="1" applyAlignment="1">
      <alignment vertical="center"/>
    </xf>
    <xf numFmtId="0" fontId="24" fillId="0" borderId="0" xfId="0" applyFont="1" applyAlignment="1">
      <alignment vertical="center"/>
    </xf>
    <xf numFmtId="1" fontId="2" fillId="3" borderId="0" xfId="0" applyNumberFormat="1" applyFont="1" applyFill="1" applyAlignment="1">
      <alignment horizontal="center" vertical="center"/>
    </xf>
    <xf numFmtId="0" fontId="0" fillId="3" borderId="0" xfId="0" applyFill="1" applyAlignment="1">
      <alignment horizontal="center" wrapText="1"/>
    </xf>
    <xf numFmtId="0" fontId="1" fillId="0" borderId="3" xfId="0" applyFont="1" applyBorder="1" applyAlignment="1">
      <alignment horizontal="center" vertical="center"/>
    </xf>
    <xf numFmtId="0" fontId="1" fillId="0" borderId="9" xfId="0" applyFont="1" applyBorder="1" applyAlignment="1">
      <alignment horizontal="right" vertical="center"/>
    </xf>
    <xf numFmtId="0" fontId="1" fillId="0" borderId="0" xfId="0" applyFont="1" applyAlignment="1">
      <alignment horizontal="right" vertical="center"/>
    </xf>
    <xf numFmtId="0" fontId="20" fillId="0" borderId="0" xfId="0" applyFont="1" applyAlignment="1">
      <alignment vertical="center"/>
    </xf>
    <xf numFmtId="0" fontId="1" fillId="0" borderId="0" xfId="0" applyFont="1" applyAlignment="1">
      <alignment vertical="center"/>
    </xf>
    <xf numFmtId="1" fontId="19" fillId="3" borderId="0" xfId="0" applyNumberFormat="1" applyFont="1" applyFill="1" applyAlignment="1">
      <alignment horizontal="center" vertical="center"/>
    </xf>
    <xf numFmtId="0" fontId="1" fillId="4" borderId="9" xfId="0" applyFont="1" applyFill="1" applyBorder="1" applyAlignment="1">
      <alignment horizontal="right" vertical="center"/>
    </xf>
    <xf numFmtId="0" fontId="1" fillId="0" borderId="4" xfId="0" applyFont="1" applyBorder="1" applyAlignment="1">
      <alignment vertical="center"/>
    </xf>
    <xf numFmtId="3" fontId="3" fillId="0" borderId="4" xfId="0" applyNumberFormat="1" applyFont="1" applyBorder="1" applyAlignment="1">
      <alignment vertical="center"/>
    </xf>
    <xf numFmtId="168" fontId="3" fillId="0" borderId="4" xfId="0" applyNumberFormat="1" applyFont="1" applyBorder="1" applyAlignment="1">
      <alignment vertical="center"/>
    </xf>
    <xf numFmtId="3" fontId="1" fillId="5" borderId="4" xfId="0" applyNumberFormat="1" applyFont="1" applyFill="1" applyBorder="1" applyAlignment="1" applyProtection="1">
      <alignment vertical="center"/>
      <protection locked="0"/>
    </xf>
    <xf numFmtId="168" fontId="1" fillId="0" borderId="4" xfId="0" applyNumberFormat="1" applyFont="1" applyBorder="1" applyAlignment="1">
      <alignment vertical="center"/>
    </xf>
    <xf numFmtId="3" fontId="1" fillId="0" borderId="4" xfId="0" applyNumberFormat="1" applyFont="1" applyBorder="1" applyAlignment="1">
      <alignment vertical="center"/>
    </xf>
    <xf numFmtId="3" fontId="1" fillId="5" borderId="9" xfId="0" applyNumberFormat="1" applyFont="1" applyFill="1" applyBorder="1" applyAlignment="1" applyProtection="1">
      <alignment vertical="center"/>
      <protection locked="0"/>
    </xf>
    <xf numFmtId="3" fontId="1" fillId="0" borderId="9" xfId="0" applyNumberFormat="1" applyFont="1" applyBorder="1" applyAlignment="1">
      <alignment vertical="center"/>
    </xf>
    <xf numFmtId="3" fontId="1" fillId="0" borderId="10" xfId="0" applyNumberFormat="1" applyFont="1" applyBorder="1" applyAlignment="1">
      <alignment vertical="center"/>
    </xf>
    <xf numFmtId="3" fontId="3" fillId="0" borderId="11" xfId="0" applyNumberFormat="1" applyFont="1" applyBorder="1" applyAlignment="1">
      <alignment vertical="center"/>
    </xf>
    <xf numFmtId="3" fontId="3" fillId="0" borderId="12" xfId="0" applyNumberFormat="1" applyFont="1" applyBorder="1" applyAlignment="1">
      <alignment vertical="center"/>
    </xf>
    <xf numFmtId="3" fontId="3" fillId="0" borderId="13" xfId="0" applyNumberFormat="1" applyFont="1" applyBorder="1" applyAlignment="1">
      <alignment vertical="center"/>
    </xf>
    <xf numFmtId="3" fontId="1" fillId="0" borderId="4" xfId="0" applyNumberFormat="1" applyFont="1" applyBorder="1" applyAlignment="1">
      <alignment horizontal="center" vertical="center"/>
    </xf>
    <xf numFmtId="3" fontId="1" fillId="0" borderId="10" xfId="0" applyNumberFormat="1" applyFont="1" applyBorder="1" applyAlignment="1">
      <alignment horizontal="right" vertical="center"/>
    </xf>
    <xf numFmtId="1" fontId="3" fillId="0" borderId="11" xfId="0" applyNumberFormat="1" applyFont="1" applyBorder="1" applyAlignment="1">
      <alignment horizontal="center" vertical="center"/>
    </xf>
    <xf numFmtId="3" fontId="1" fillId="0" borderId="9" xfId="0" applyNumberFormat="1" applyFont="1" applyBorder="1" applyAlignment="1">
      <alignment horizontal="right" vertical="center"/>
    </xf>
    <xf numFmtId="3" fontId="1" fillId="0" borderId="14" xfId="0" applyNumberFormat="1" applyFont="1" applyBorder="1" applyAlignment="1">
      <alignment vertical="center"/>
    </xf>
    <xf numFmtId="3" fontId="3" fillId="5" borderId="4" xfId="0" applyNumberFormat="1" applyFont="1" applyFill="1" applyBorder="1" applyAlignment="1" applyProtection="1">
      <alignment vertical="center"/>
      <protection locked="0"/>
    </xf>
    <xf numFmtId="0" fontId="3" fillId="0" borderId="0" xfId="0" applyFont="1" applyAlignment="1">
      <alignment horizontal="right" vertical="center"/>
    </xf>
    <xf numFmtId="3" fontId="1" fillId="4" borderId="15" xfId="0" applyNumberFormat="1" applyFont="1" applyFill="1" applyBorder="1" applyAlignment="1">
      <alignment vertical="center"/>
    </xf>
    <xf numFmtId="3" fontId="1" fillId="4" borderId="16" xfId="0" applyNumberFormat="1" applyFont="1" applyFill="1" applyBorder="1" applyAlignment="1">
      <alignment vertical="center"/>
    </xf>
    <xf numFmtId="3" fontId="1" fillId="5" borderId="17" xfId="0" applyNumberFormat="1" applyFont="1" applyFill="1" applyBorder="1" applyAlignment="1" applyProtection="1">
      <alignment vertical="center"/>
      <protection locked="0"/>
    </xf>
    <xf numFmtId="0" fontId="26" fillId="0" borderId="0" xfId="0" applyFont="1" applyAlignment="1">
      <alignment vertical="center"/>
    </xf>
    <xf numFmtId="0" fontId="0" fillId="0" borderId="0" xfId="0" quotePrefix="1"/>
    <xf numFmtId="3" fontId="1" fillId="5" borderId="0" xfId="0" applyNumberFormat="1" applyFont="1" applyFill="1" applyAlignment="1" applyProtection="1">
      <alignment vertical="center"/>
      <protection locked="0"/>
    </xf>
    <xf numFmtId="3" fontId="1" fillId="5" borderId="18" xfId="0" applyNumberFormat="1" applyFont="1" applyFill="1" applyBorder="1" applyAlignment="1" applyProtection="1">
      <alignment vertical="center"/>
      <protection locked="0"/>
    </xf>
    <xf numFmtId="0" fontId="0" fillId="0" borderId="0" xfId="0" applyAlignment="1">
      <alignment horizontal="left" vertical="center"/>
    </xf>
    <xf numFmtId="0" fontId="31" fillId="0" borderId="0" xfId="0" applyFont="1" applyAlignment="1">
      <alignment horizontal="left" vertical="center"/>
    </xf>
    <xf numFmtId="0" fontId="31" fillId="0" borderId="0" xfId="0" applyFont="1" applyAlignment="1">
      <alignment vertical="center"/>
    </xf>
    <xf numFmtId="3" fontId="1" fillId="3" borderId="4" xfId="0" applyNumberFormat="1" applyFont="1" applyFill="1" applyBorder="1" applyAlignment="1" applyProtection="1">
      <alignment vertical="center"/>
      <protection locked="0"/>
    </xf>
    <xf numFmtId="3" fontId="1" fillId="3" borderId="9" xfId="0" applyNumberFormat="1" applyFont="1" applyFill="1" applyBorder="1" applyAlignment="1" applyProtection="1">
      <alignment vertical="center"/>
      <protection locked="0"/>
    </xf>
    <xf numFmtId="0" fontId="32" fillId="0" borderId="0" xfId="0" applyFont="1" applyAlignment="1">
      <alignment vertical="center"/>
    </xf>
    <xf numFmtId="3" fontId="34" fillId="3" borderId="4" xfId="0" applyNumberFormat="1" applyFont="1" applyFill="1" applyBorder="1" applyAlignment="1" applyProtection="1">
      <alignment vertical="center"/>
      <protection locked="0"/>
    </xf>
    <xf numFmtId="3" fontId="3" fillId="3" borderId="4" xfId="0" applyNumberFormat="1" applyFont="1" applyFill="1" applyBorder="1" applyAlignment="1" applyProtection="1">
      <alignment vertical="center"/>
      <protection locked="0"/>
    </xf>
    <xf numFmtId="0" fontId="33" fillId="0" borderId="0" xfId="0" applyFont="1" applyAlignment="1">
      <alignment horizontal="right" vertical="center"/>
    </xf>
    <xf numFmtId="0" fontId="31" fillId="0" borderId="0" xfId="0" applyFont="1" applyAlignment="1">
      <alignment horizontal="right" vertical="center"/>
    </xf>
    <xf numFmtId="3" fontId="6" fillId="5" borderId="9" xfId="0" applyNumberFormat="1" applyFont="1" applyFill="1" applyBorder="1" applyAlignment="1" applyProtection="1">
      <alignment vertical="center"/>
      <protection locked="0"/>
    </xf>
    <xf numFmtId="3" fontId="6" fillId="5" borderId="4" xfId="0" applyNumberFormat="1" applyFont="1" applyFill="1" applyBorder="1" applyAlignment="1" applyProtection="1">
      <alignment vertical="center"/>
      <protection locked="0"/>
    </xf>
    <xf numFmtId="3" fontId="31" fillId="5" borderId="4" xfId="0" applyNumberFormat="1" applyFont="1" applyFill="1" applyBorder="1" applyAlignment="1" applyProtection="1">
      <alignment vertical="center"/>
      <protection locked="0"/>
    </xf>
    <xf numFmtId="3" fontId="31" fillId="5" borderId="9" xfId="0" applyNumberFormat="1" applyFont="1" applyFill="1" applyBorder="1" applyAlignment="1" applyProtection="1">
      <alignment vertical="center"/>
      <protection locked="0"/>
    </xf>
    <xf numFmtId="3" fontId="34" fillId="5" borderId="4" xfId="0" applyNumberFormat="1" applyFont="1" applyFill="1" applyBorder="1" applyAlignment="1" applyProtection="1">
      <alignment vertical="center"/>
      <protection locked="0"/>
    </xf>
    <xf numFmtId="0" fontId="32" fillId="0" borderId="0" xfId="0" applyFont="1" applyAlignment="1">
      <alignment horizontal="right" vertical="center"/>
    </xf>
    <xf numFmtId="0" fontId="9" fillId="0" borderId="0" xfId="0" applyFont="1" applyAlignment="1">
      <alignment horizontal="left" vertical="center"/>
    </xf>
    <xf numFmtId="0" fontId="34" fillId="0" borderId="0" xfId="0" applyFont="1" applyAlignment="1">
      <alignment horizontal="left" vertical="center"/>
    </xf>
    <xf numFmtId="4" fontId="1" fillId="4" borderId="15" xfId="0" applyNumberFormat="1" applyFont="1" applyFill="1" applyBorder="1" applyAlignment="1">
      <alignment vertical="center"/>
    </xf>
    <xf numFmtId="0" fontId="36" fillId="6" borderId="0" xfId="12" applyFill="1"/>
    <xf numFmtId="0" fontId="38" fillId="0" borderId="0" xfId="12" applyFont="1"/>
    <xf numFmtId="0" fontId="36" fillId="7" borderId="0" xfId="12" applyFill="1"/>
    <xf numFmtId="0" fontId="36" fillId="6" borderId="0" xfId="12" applyFill="1" applyAlignment="1">
      <alignment horizontal="center"/>
    </xf>
    <xf numFmtId="1" fontId="35" fillId="6" borderId="0" xfId="12" applyNumberFormat="1" applyFont="1" applyFill="1" applyAlignment="1">
      <alignment horizontal="right"/>
    </xf>
    <xf numFmtId="178" fontId="36" fillId="6" borderId="0" xfId="12" applyNumberFormat="1" applyFill="1"/>
    <xf numFmtId="179" fontId="36" fillId="6" borderId="0" xfId="12" applyNumberFormat="1" applyFill="1"/>
    <xf numFmtId="178" fontId="36" fillId="6" borderId="0" xfId="12" applyNumberFormat="1" applyFill="1" applyAlignment="1">
      <alignment horizontal="center"/>
    </xf>
    <xf numFmtId="0" fontId="35" fillId="6" borderId="0" xfId="12" applyFont="1" applyFill="1"/>
    <xf numFmtId="178" fontId="35" fillId="6" borderId="0" xfId="12" applyNumberFormat="1" applyFont="1" applyFill="1"/>
    <xf numFmtId="1" fontId="35" fillId="6" borderId="0" xfId="12" applyNumberFormat="1" applyFont="1" applyFill="1"/>
    <xf numFmtId="180" fontId="36" fillId="6" borderId="0" xfId="12" applyNumberFormat="1" applyFill="1"/>
    <xf numFmtId="0" fontId="36" fillId="6" borderId="0" xfId="0" applyFont="1" applyFill="1"/>
    <xf numFmtId="178" fontId="36" fillId="6" borderId="0" xfId="0" applyNumberFormat="1" applyFont="1" applyFill="1"/>
    <xf numFmtId="1" fontId="35" fillId="6" borderId="0" xfId="0" applyNumberFormat="1" applyFont="1" applyFill="1"/>
    <xf numFmtId="0" fontId="35" fillId="6" borderId="0" xfId="0" applyFont="1" applyFill="1"/>
    <xf numFmtId="178" fontId="35" fillId="6" borderId="0" xfId="0" applyNumberFormat="1" applyFont="1" applyFill="1"/>
    <xf numFmtId="164" fontId="36" fillId="6" borderId="0" xfId="12" applyNumberFormat="1" applyFill="1"/>
    <xf numFmtId="0" fontId="35" fillId="6" borderId="0" xfId="12" applyFont="1" applyFill="1" applyAlignment="1">
      <alignment horizontal="center"/>
    </xf>
    <xf numFmtId="1" fontId="35" fillId="6" borderId="0" xfId="12" applyNumberFormat="1" applyFont="1" applyFill="1" applyAlignment="1">
      <alignment horizontal="center"/>
    </xf>
    <xf numFmtId="180" fontId="35" fillId="6" borderId="0" xfId="12" applyNumberFormat="1" applyFont="1" applyFill="1"/>
    <xf numFmtId="9" fontId="35" fillId="6" borderId="0" xfId="18" applyFont="1" applyFill="1"/>
    <xf numFmtId="0" fontId="35" fillId="6" borderId="19" xfId="12" applyFont="1" applyFill="1" applyBorder="1"/>
    <xf numFmtId="178" fontId="35" fillId="6" borderId="19" xfId="12" applyNumberFormat="1" applyFont="1" applyFill="1" applyBorder="1"/>
    <xf numFmtId="9" fontId="36" fillId="6" borderId="0" xfId="18" applyFont="1" applyFill="1"/>
    <xf numFmtId="0" fontId="6" fillId="0" borderId="0" xfId="0" applyFont="1" applyAlignment="1">
      <alignment horizontal="justify" vertical="center" wrapText="1"/>
    </xf>
    <xf numFmtId="0" fontId="33" fillId="0" borderId="0" xfId="0" applyFont="1" applyAlignment="1">
      <alignment horizontal="left" vertical="center"/>
    </xf>
    <xf numFmtId="0" fontId="7" fillId="0" borderId="0" xfId="0" applyFont="1" applyAlignment="1">
      <alignment horizontal="left" vertical="center" indent="1"/>
    </xf>
    <xf numFmtId="0" fontId="14" fillId="0" borderId="0" xfId="0" applyFont="1" applyAlignment="1">
      <alignment horizontal="left" vertical="center" indent="1"/>
    </xf>
    <xf numFmtId="0" fontId="33" fillId="0" borderId="0" xfId="0" applyFont="1" applyAlignment="1">
      <alignment horizontal="left" vertical="center" indent="1"/>
    </xf>
    <xf numFmtId="0" fontId="14" fillId="0" borderId="0" xfId="0" applyFont="1" applyAlignment="1">
      <alignment horizontal="left" vertical="center"/>
    </xf>
    <xf numFmtId="0" fontId="3" fillId="0" borderId="5" xfId="0" applyFont="1" applyBorder="1" applyAlignment="1">
      <alignment vertical="center"/>
    </xf>
    <xf numFmtId="0" fontId="37" fillId="6" borderId="0" xfId="12" applyFont="1" applyFill="1"/>
    <xf numFmtId="164" fontId="37" fillId="6" borderId="0" xfId="12" applyNumberFormat="1" applyFont="1" applyFill="1"/>
    <xf numFmtId="1" fontId="38" fillId="7" borderId="0" xfId="12" applyNumberFormat="1" applyFont="1" applyFill="1" applyAlignment="1">
      <alignment horizontal="center"/>
    </xf>
    <xf numFmtId="0" fontId="38" fillId="6" borderId="19" xfId="12" applyFont="1" applyFill="1" applyBorder="1"/>
    <xf numFmtId="1" fontId="39" fillId="8" borderId="20" xfId="12" applyNumberFormat="1" applyFont="1" applyFill="1" applyBorder="1" applyAlignment="1">
      <alignment horizontal="center" vertical="center" wrapText="1"/>
    </xf>
    <xf numFmtId="178" fontId="37" fillId="6" borderId="0" xfId="12" applyNumberFormat="1" applyFont="1" applyFill="1"/>
    <xf numFmtId="178" fontId="36" fillId="6" borderId="21" xfId="12" applyNumberFormat="1" applyFill="1" applyBorder="1" applyAlignment="1">
      <alignment horizontal="center"/>
    </xf>
    <xf numFmtId="0" fontId="38" fillId="6" borderId="0" xfId="12" applyFont="1" applyFill="1"/>
    <xf numFmtId="178" fontId="36" fillId="6" borderId="22" xfId="12" quotePrefix="1" applyNumberFormat="1" applyFill="1" applyBorder="1" applyAlignment="1">
      <alignment horizontal="center"/>
    </xf>
    <xf numFmtId="178" fontId="36" fillId="6" borderId="22" xfId="12" applyNumberFormat="1" applyFill="1" applyBorder="1" applyAlignment="1">
      <alignment horizontal="center"/>
    </xf>
    <xf numFmtId="178" fontId="36" fillId="6" borderId="23" xfId="12" quotePrefix="1" applyNumberFormat="1" applyFill="1" applyBorder="1" applyAlignment="1">
      <alignment horizontal="center"/>
    </xf>
    <xf numFmtId="164" fontId="38" fillId="6" borderId="0" xfId="25" applyNumberFormat="1" applyFont="1" applyFill="1"/>
    <xf numFmtId="0" fontId="36" fillId="6" borderId="21" xfId="12" applyFill="1" applyBorder="1" applyAlignment="1">
      <alignment horizontal="center"/>
    </xf>
    <xf numFmtId="164" fontId="38" fillId="6" borderId="0" xfId="12" applyNumberFormat="1" applyFont="1" applyFill="1"/>
    <xf numFmtId="0" fontId="36" fillId="6" borderId="22" xfId="12" quotePrefix="1" applyFill="1" applyBorder="1" applyAlignment="1">
      <alignment horizontal="center"/>
    </xf>
    <xf numFmtId="0" fontId="36" fillId="6" borderId="22" xfId="12" applyFill="1" applyBorder="1" applyAlignment="1">
      <alignment horizontal="center"/>
    </xf>
    <xf numFmtId="0" fontId="36" fillId="6" borderId="23" xfId="12" quotePrefix="1" applyFill="1" applyBorder="1" applyAlignment="1">
      <alignment horizontal="center"/>
    </xf>
    <xf numFmtId="178" fontId="38" fillId="6" borderId="0" xfId="12" applyNumberFormat="1" applyFont="1" applyFill="1"/>
    <xf numFmtId="0" fontId="36" fillId="9" borderId="0" xfId="0" applyFont="1" applyFill="1"/>
    <xf numFmtId="178" fontId="36" fillId="3" borderId="0" xfId="0" applyNumberFormat="1" applyFont="1" applyFill="1"/>
    <xf numFmtId="178" fontId="36" fillId="9" borderId="0" xfId="0" applyNumberFormat="1" applyFont="1" applyFill="1"/>
    <xf numFmtId="0" fontId="38" fillId="9" borderId="0" xfId="12" applyFont="1" applyFill="1"/>
    <xf numFmtId="0" fontId="36" fillId="6" borderId="24" xfId="12" applyFill="1" applyBorder="1"/>
    <xf numFmtId="0" fontId="39" fillId="10" borderId="25" xfId="12" applyFont="1" applyFill="1" applyBorder="1" applyAlignment="1">
      <alignment vertical="center"/>
    </xf>
    <xf numFmtId="0" fontId="39" fillId="10" borderId="26" xfId="12" applyFont="1" applyFill="1" applyBorder="1" applyAlignment="1">
      <alignment vertical="center"/>
    </xf>
    <xf numFmtId="0" fontId="36" fillId="6" borderId="27" xfId="12" applyFill="1" applyBorder="1"/>
    <xf numFmtId="0" fontId="36" fillId="6" borderId="28" xfId="12" applyFill="1" applyBorder="1"/>
    <xf numFmtId="178" fontId="35" fillId="0" borderId="19" xfId="12" applyNumberFormat="1" applyFont="1" applyBorder="1"/>
    <xf numFmtId="179" fontId="36" fillId="9" borderId="0" xfId="12" applyNumberFormat="1" applyFill="1"/>
    <xf numFmtId="0" fontId="36" fillId="3" borderId="0" xfId="0" applyFont="1" applyFill="1"/>
    <xf numFmtId="178" fontId="35" fillId="3" borderId="0" xfId="0" applyNumberFormat="1" applyFont="1" applyFill="1"/>
    <xf numFmtId="0" fontId="37" fillId="9" borderId="0" xfId="12" applyFont="1" applyFill="1"/>
    <xf numFmtId="178" fontId="38" fillId="9" borderId="19" xfId="12" applyNumberFormat="1" applyFont="1" applyFill="1" applyBorder="1"/>
    <xf numFmtId="178" fontId="37" fillId="9" borderId="0" xfId="12" applyNumberFormat="1" applyFont="1" applyFill="1"/>
    <xf numFmtId="164" fontId="37" fillId="9" borderId="0" xfId="12" applyNumberFormat="1" applyFont="1" applyFill="1"/>
    <xf numFmtId="178" fontId="38" fillId="9" borderId="0" xfId="25" applyNumberFormat="1" applyFont="1" applyFill="1"/>
    <xf numFmtId="164" fontId="38" fillId="9" borderId="0" xfId="25" applyNumberFormat="1" applyFont="1" applyFill="1"/>
    <xf numFmtId="178" fontId="36" fillId="3" borderId="29" xfId="12" applyNumberFormat="1" applyFill="1" applyBorder="1"/>
    <xf numFmtId="178" fontId="36" fillId="9" borderId="30" xfId="12" applyNumberFormat="1" applyFill="1" applyBorder="1"/>
    <xf numFmtId="178" fontId="35" fillId="9" borderId="31" xfId="12" applyNumberFormat="1" applyFont="1" applyFill="1" applyBorder="1"/>
    <xf numFmtId="178" fontId="36" fillId="9" borderId="31" xfId="12" applyNumberFormat="1" applyFill="1" applyBorder="1"/>
    <xf numFmtId="178" fontId="35" fillId="9" borderId="32" xfId="12" applyNumberFormat="1" applyFont="1" applyFill="1" applyBorder="1"/>
    <xf numFmtId="178" fontId="36" fillId="9" borderId="29" xfId="12" applyNumberFormat="1" applyFill="1" applyBorder="1"/>
    <xf numFmtId="178" fontId="36" fillId="9" borderId="32" xfId="12" applyNumberFormat="1" applyFill="1" applyBorder="1"/>
    <xf numFmtId="178" fontId="36" fillId="9" borderId="0" xfId="12" applyNumberFormat="1" applyFill="1"/>
    <xf numFmtId="0" fontId="35" fillId="9" borderId="0" xfId="0" applyFont="1" applyFill="1"/>
    <xf numFmtId="178" fontId="35" fillId="9" borderId="0" xfId="0" applyNumberFormat="1" applyFont="1" applyFill="1"/>
    <xf numFmtId="178" fontId="35" fillId="9" borderId="0" xfId="12" applyNumberFormat="1" applyFont="1" applyFill="1"/>
    <xf numFmtId="178" fontId="35" fillId="9" borderId="19" xfId="12" applyNumberFormat="1" applyFont="1" applyFill="1" applyBorder="1"/>
    <xf numFmtId="178" fontId="38" fillId="11" borderId="19" xfId="12" applyNumberFormat="1" applyFont="1" applyFill="1" applyBorder="1"/>
    <xf numFmtId="0" fontId="37" fillId="11" borderId="0" xfId="12" applyFont="1" applyFill="1"/>
    <xf numFmtId="178" fontId="38" fillId="11" borderId="0" xfId="25" applyNumberFormat="1" applyFont="1" applyFill="1"/>
    <xf numFmtId="0" fontId="38" fillId="11" borderId="0" xfId="12" applyFont="1" applyFill="1"/>
    <xf numFmtId="0" fontId="38" fillId="11" borderId="19" xfId="12" applyFont="1" applyFill="1" applyBorder="1"/>
    <xf numFmtId="0" fontId="0" fillId="3" borderId="0" xfId="0" applyFill="1"/>
    <xf numFmtId="0" fontId="4" fillId="3" borderId="0" xfId="0" applyFont="1" applyFill="1"/>
    <xf numFmtId="0" fontId="8" fillId="3" borderId="0" xfId="1" applyFont="1" applyFill="1" applyAlignment="1" applyProtection="1">
      <alignment horizontal="center"/>
    </xf>
    <xf numFmtId="0" fontId="23" fillId="3" borderId="0" xfId="0" applyFont="1" applyFill="1" applyAlignment="1">
      <alignment horizontal="center" wrapText="1"/>
    </xf>
    <xf numFmtId="0" fontId="5" fillId="3" borderId="0" xfId="1" applyFill="1" applyAlignment="1" applyProtection="1">
      <alignment horizontal="center"/>
    </xf>
    <xf numFmtId="0" fontId="22" fillId="3" borderId="0" xfId="0" applyFont="1" applyFill="1"/>
    <xf numFmtId="0" fontId="36" fillId="9" borderId="0" xfId="12" applyFill="1"/>
    <xf numFmtId="0" fontId="2" fillId="0" borderId="0" xfId="12" applyFont="1"/>
    <xf numFmtId="0" fontId="41" fillId="0" borderId="0" xfId="12" applyFont="1"/>
    <xf numFmtId="1" fontId="19" fillId="0" borderId="0" xfId="12" applyNumberFormat="1" applyFont="1" applyAlignment="1">
      <alignment horizontal="center"/>
    </xf>
    <xf numFmtId="0" fontId="19" fillId="0" borderId="0" xfId="12" applyFont="1"/>
    <xf numFmtId="178" fontId="2" fillId="0" borderId="33" xfId="12" applyNumberFormat="1" applyFont="1" applyBorder="1" applyAlignment="1">
      <alignment horizontal="center"/>
    </xf>
    <xf numFmtId="178" fontId="2" fillId="0" borderId="34" xfId="12" applyNumberFormat="1" applyFont="1" applyBorder="1" applyAlignment="1">
      <alignment horizontal="center"/>
    </xf>
    <xf numFmtId="178" fontId="2" fillId="0" borderId="35" xfId="12" applyNumberFormat="1" applyFont="1" applyBorder="1" applyAlignment="1">
      <alignment horizontal="center"/>
    </xf>
    <xf numFmtId="0" fontId="2" fillId="0" borderId="35" xfId="12" applyFont="1" applyBorder="1" applyAlignment="1">
      <alignment horizontal="center"/>
    </xf>
    <xf numFmtId="178" fontId="2" fillId="0" borderId="0" xfId="12" applyNumberFormat="1" applyFont="1"/>
    <xf numFmtId="178" fontId="2" fillId="0" borderId="0" xfId="12" applyNumberFormat="1" applyFont="1" applyAlignment="1">
      <alignment horizontal="right"/>
    </xf>
    <xf numFmtId="0" fontId="1" fillId="0" borderId="0" xfId="12" applyFont="1"/>
    <xf numFmtId="0" fontId="1" fillId="0" borderId="0" xfId="12" applyFont="1" applyAlignment="1">
      <alignment vertical="center"/>
    </xf>
    <xf numFmtId="178" fontId="2" fillId="0" borderId="0" xfId="12" applyNumberFormat="1" applyFont="1" applyAlignment="1" applyProtection="1">
      <alignment horizontal="right"/>
      <protection locked="0"/>
    </xf>
    <xf numFmtId="178" fontId="2" fillId="12" borderId="33" xfId="12" applyNumberFormat="1" applyFont="1" applyFill="1" applyBorder="1" applyAlignment="1">
      <alignment horizontal="center"/>
    </xf>
    <xf numFmtId="178" fontId="2" fillId="12" borderId="34" xfId="12" applyNumberFormat="1" applyFont="1" applyFill="1" applyBorder="1" applyAlignment="1">
      <alignment horizontal="center"/>
    </xf>
    <xf numFmtId="178" fontId="2" fillId="12" borderId="35" xfId="12" applyNumberFormat="1" applyFont="1" applyFill="1" applyBorder="1" applyAlignment="1">
      <alignment horizontal="center"/>
    </xf>
    <xf numFmtId="178" fontId="2" fillId="12" borderId="35" xfId="12" applyNumberFormat="1" applyFont="1" applyFill="1" applyBorder="1" applyAlignment="1" applyProtection="1">
      <alignment horizontal="center"/>
      <protection locked="0"/>
    </xf>
    <xf numFmtId="0" fontId="1" fillId="6" borderId="0" xfId="14" applyFill="1" applyAlignment="1">
      <alignment horizontal="center"/>
    </xf>
    <xf numFmtId="0" fontId="1" fillId="6" borderId="0" xfId="14" applyFill="1"/>
    <xf numFmtId="0" fontId="2" fillId="6" borderId="0" xfId="14" applyFont="1" applyFill="1" applyAlignment="1">
      <alignment horizontal="center"/>
    </xf>
    <xf numFmtId="0" fontId="14" fillId="6" borderId="0" xfId="14" applyFont="1" applyFill="1" applyAlignment="1">
      <alignment horizontal="left"/>
    </xf>
    <xf numFmtId="0" fontId="1" fillId="13" borderId="0" xfId="14" applyFill="1" applyAlignment="1">
      <alignment horizontal="center"/>
    </xf>
    <xf numFmtId="0" fontId="1" fillId="13" borderId="0" xfId="14" applyFill="1"/>
    <xf numFmtId="0" fontId="3" fillId="13" borderId="0" xfId="14" applyFont="1" applyFill="1"/>
    <xf numFmtId="0" fontId="9" fillId="6" borderId="0" xfId="14" applyFont="1" applyFill="1"/>
    <xf numFmtId="49" fontId="1" fillId="6" borderId="0" xfId="14" applyNumberFormat="1" applyFill="1" applyAlignment="1">
      <alignment horizontal="center"/>
    </xf>
    <xf numFmtId="0" fontId="1" fillId="6" borderId="0" xfId="14" applyFill="1" applyAlignment="1">
      <alignment vertical="center"/>
    </xf>
    <xf numFmtId="0" fontId="21" fillId="6" borderId="0" xfId="14" applyFont="1" applyFill="1" applyAlignment="1">
      <alignment horizontal="left"/>
    </xf>
    <xf numFmtId="0" fontId="21" fillId="6" borderId="0" xfId="14" applyFont="1" applyFill="1" applyAlignment="1">
      <alignment vertical="center"/>
    </xf>
    <xf numFmtId="9" fontId="1" fillId="6" borderId="0" xfId="14" applyNumberFormat="1" applyFill="1"/>
    <xf numFmtId="49" fontId="36" fillId="3" borderId="0" xfId="0" applyNumberFormat="1" applyFont="1" applyFill="1" applyAlignment="1">
      <alignment horizontal="right"/>
    </xf>
    <xf numFmtId="49" fontId="31" fillId="3" borderId="0" xfId="0" applyNumberFormat="1" applyFont="1" applyFill="1" applyAlignment="1">
      <alignment horizontal="right"/>
    </xf>
    <xf numFmtId="0" fontId="38" fillId="9" borderId="0" xfId="12" applyFont="1" applyFill="1" applyAlignment="1">
      <alignment horizontal="center"/>
    </xf>
    <xf numFmtId="49" fontId="31" fillId="3" borderId="0" xfId="0" applyNumberFormat="1" applyFont="1" applyFill="1" applyAlignment="1">
      <alignment horizontal="center"/>
    </xf>
    <xf numFmtId="0" fontId="6" fillId="0" borderId="9" xfId="0" applyFont="1" applyBorder="1" applyAlignment="1">
      <alignment horizontal="right" vertical="center"/>
    </xf>
    <xf numFmtId="168" fontId="6" fillId="0" borderId="4" xfId="0" applyNumberFormat="1" applyFont="1" applyBorder="1" applyAlignment="1">
      <alignment vertical="center"/>
    </xf>
    <xf numFmtId="3" fontId="6" fillId="0" borderId="4" xfId="0" applyNumberFormat="1" applyFont="1" applyBorder="1" applyAlignment="1">
      <alignment vertical="center"/>
    </xf>
    <xf numFmtId="3" fontId="6" fillId="5" borderId="18" xfId="0" applyNumberFormat="1" applyFont="1" applyFill="1" applyBorder="1" applyAlignment="1" applyProtection="1">
      <alignment vertical="center"/>
      <protection locked="0"/>
    </xf>
    <xf numFmtId="3" fontId="6" fillId="0" borderId="9" xfId="0" applyNumberFormat="1" applyFont="1" applyBorder="1" applyAlignment="1">
      <alignment vertical="center"/>
    </xf>
    <xf numFmtId="3" fontId="6" fillId="5" borderId="0" xfId="0" applyNumberFormat="1" applyFont="1" applyFill="1" applyAlignment="1" applyProtection="1">
      <alignment vertical="center"/>
      <protection locked="0"/>
    </xf>
    <xf numFmtId="3" fontId="6" fillId="5" borderId="17" xfId="0" applyNumberFormat="1" applyFont="1" applyFill="1" applyBorder="1" applyAlignment="1" applyProtection="1">
      <alignment vertical="center"/>
      <protection locked="0"/>
    </xf>
    <xf numFmtId="3" fontId="6" fillId="0" borderId="10" xfId="0" applyNumberFormat="1" applyFont="1" applyBorder="1" applyAlignment="1">
      <alignment vertical="center"/>
    </xf>
    <xf numFmtId="3" fontId="6" fillId="0" borderId="4" xfId="0" applyNumberFormat="1" applyFont="1" applyBorder="1" applyAlignment="1">
      <alignment horizontal="center" vertical="center"/>
    </xf>
    <xf numFmtId="3" fontId="6" fillId="0" borderId="10" xfId="0" applyNumberFormat="1" applyFont="1" applyBorder="1" applyAlignment="1">
      <alignment horizontal="right" vertical="center"/>
    </xf>
    <xf numFmtId="3" fontId="6" fillId="0" borderId="9" xfId="0" applyNumberFormat="1" applyFont="1" applyBorder="1" applyAlignment="1">
      <alignment horizontal="right" vertical="center"/>
    </xf>
    <xf numFmtId="3" fontId="6" fillId="3" borderId="4" xfId="0" applyNumberFormat="1" applyFont="1" applyFill="1" applyBorder="1" applyAlignment="1" applyProtection="1">
      <alignment vertical="center"/>
      <protection locked="0"/>
    </xf>
    <xf numFmtId="3" fontId="6" fillId="3" borderId="9" xfId="0" applyNumberFormat="1" applyFont="1" applyFill="1" applyBorder="1" applyAlignment="1" applyProtection="1">
      <alignment vertical="center"/>
      <protection locked="0"/>
    </xf>
    <xf numFmtId="3" fontId="6" fillId="0" borderId="14" xfId="0" applyNumberFormat="1" applyFont="1" applyBorder="1" applyAlignment="1">
      <alignment vertical="center"/>
    </xf>
    <xf numFmtId="3" fontId="6" fillId="4" borderId="15" xfId="0" applyNumberFormat="1" applyFont="1" applyFill="1" applyBorder="1" applyAlignment="1">
      <alignment vertical="center"/>
    </xf>
    <xf numFmtId="3" fontId="6" fillId="4" borderId="16" xfId="0" applyNumberFormat="1" applyFont="1" applyFill="1" applyBorder="1" applyAlignment="1">
      <alignment vertical="center"/>
    </xf>
    <xf numFmtId="178" fontId="6" fillId="9" borderId="0" xfId="13" applyNumberFormat="1" applyFill="1"/>
    <xf numFmtId="178" fontId="6" fillId="6" borderId="0" xfId="13" applyNumberFormat="1" applyFill="1"/>
    <xf numFmtId="178" fontId="0" fillId="6" borderId="0" xfId="13" applyNumberFormat="1" applyFont="1" applyFill="1"/>
    <xf numFmtId="0" fontId="3" fillId="9" borderId="0" xfId="0" applyFont="1" applyFill="1"/>
    <xf numFmtId="178" fontId="3" fillId="3" borderId="0" xfId="0" applyNumberFormat="1" applyFont="1" applyFill="1"/>
    <xf numFmtId="0" fontId="36" fillId="16" borderId="2" xfId="0" applyFont="1" applyFill="1" applyBorder="1" applyAlignment="1">
      <alignment horizontal="right"/>
    </xf>
    <xf numFmtId="179" fontId="35" fillId="16" borderId="36" xfId="0" applyNumberFormat="1" applyFont="1" applyFill="1" applyBorder="1"/>
    <xf numFmtId="179" fontId="35" fillId="16" borderId="3" xfId="0" applyNumberFormat="1" applyFont="1" applyFill="1" applyBorder="1"/>
    <xf numFmtId="0" fontId="35" fillId="17" borderId="0" xfId="12" applyFont="1" applyFill="1"/>
    <xf numFmtId="0" fontId="37" fillId="16" borderId="15" xfId="0" applyFont="1" applyFill="1" applyBorder="1" applyAlignment="1">
      <alignment horizontal="right"/>
    </xf>
    <xf numFmtId="0" fontId="35" fillId="16" borderId="1" xfId="0" applyFont="1" applyFill="1" applyBorder="1" applyAlignment="1">
      <alignment horizontal="right"/>
    </xf>
    <xf numFmtId="0" fontId="35" fillId="16" borderId="16" xfId="0" applyFont="1" applyFill="1" applyBorder="1" applyAlignment="1">
      <alignment horizontal="right"/>
    </xf>
    <xf numFmtId="180" fontId="35" fillId="17" borderId="0" xfId="12" applyNumberFormat="1" applyFont="1" applyFill="1"/>
    <xf numFmtId="0" fontId="36" fillId="17" borderId="0" xfId="12" applyFill="1"/>
    <xf numFmtId="0" fontId="43" fillId="0" borderId="0" xfId="12" applyFont="1"/>
    <xf numFmtId="0" fontId="1" fillId="16" borderId="2" xfId="0" applyFont="1" applyFill="1" applyBorder="1" applyAlignment="1">
      <alignment horizontal="right"/>
    </xf>
    <xf numFmtId="179" fontId="3" fillId="16" borderId="36" xfId="0" applyNumberFormat="1" applyFont="1" applyFill="1" applyBorder="1"/>
    <xf numFmtId="179" fontId="3" fillId="16" borderId="3" xfId="0" applyNumberFormat="1" applyFont="1" applyFill="1" applyBorder="1"/>
    <xf numFmtId="0" fontId="2" fillId="16" borderId="15" xfId="0" applyFont="1" applyFill="1" applyBorder="1" applyAlignment="1">
      <alignment horizontal="right"/>
    </xf>
    <xf numFmtId="0" fontId="1" fillId="16" borderId="1" xfId="0" applyFont="1" applyFill="1" applyBorder="1" applyAlignment="1">
      <alignment horizontal="right"/>
    </xf>
    <xf numFmtId="0" fontId="1" fillId="16" borderId="16" xfId="0" applyFont="1" applyFill="1" applyBorder="1" applyAlignment="1">
      <alignment horizontal="right"/>
    </xf>
    <xf numFmtId="0" fontId="44" fillId="16" borderId="2" xfId="0" applyFont="1" applyFill="1" applyBorder="1" applyAlignment="1">
      <alignment horizontal="right"/>
    </xf>
    <xf numFmtId="0" fontId="6" fillId="6" borderId="0" xfId="13" applyFill="1"/>
    <xf numFmtId="0" fontId="43" fillId="6" borderId="0" xfId="13" applyFont="1" applyFill="1"/>
    <xf numFmtId="49" fontId="44" fillId="0" borderId="0" xfId="0" applyNumberFormat="1" applyFont="1" applyAlignment="1">
      <alignment horizontal="right"/>
    </xf>
    <xf numFmtId="0" fontId="43" fillId="0" borderId="0" xfId="13" applyFont="1"/>
    <xf numFmtId="49" fontId="6" fillId="0" borderId="0" xfId="0" applyNumberFormat="1" applyFont="1" applyAlignment="1">
      <alignment horizontal="right"/>
    </xf>
    <xf numFmtId="49" fontId="46" fillId="3" borderId="0" xfId="0" applyNumberFormat="1" applyFont="1" applyFill="1" applyAlignment="1">
      <alignment horizontal="right"/>
    </xf>
    <xf numFmtId="0" fontId="46" fillId="6" borderId="0" xfId="12" applyFont="1" applyFill="1"/>
    <xf numFmtId="49" fontId="6" fillId="3" borderId="0" xfId="0" applyNumberFormat="1" applyFont="1" applyFill="1" applyAlignment="1">
      <alignment horizontal="right"/>
    </xf>
    <xf numFmtId="0" fontId="46" fillId="9" borderId="0" xfId="0" applyFont="1" applyFill="1"/>
    <xf numFmtId="178" fontId="46" fillId="9" borderId="0" xfId="0" applyNumberFormat="1" applyFont="1" applyFill="1"/>
    <xf numFmtId="0" fontId="46" fillId="9" borderId="0" xfId="12" applyFont="1" applyFill="1"/>
    <xf numFmtId="178" fontId="46" fillId="9" borderId="30" xfId="12" applyNumberFormat="1" applyFont="1" applyFill="1" applyBorder="1"/>
    <xf numFmtId="0" fontId="6" fillId="17" borderId="0" xfId="13" applyFill="1"/>
    <xf numFmtId="178" fontId="6" fillId="6" borderId="0" xfId="12" applyNumberFormat="1" applyFont="1" applyFill="1"/>
    <xf numFmtId="0" fontId="6" fillId="6" borderId="0" xfId="12" applyFont="1" applyFill="1"/>
    <xf numFmtId="0" fontId="19" fillId="17" borderId="19" xfId="13" applyFont="1" applyFill="1" applyBorder="1"/>
    <xf numFmtId="49" fontId="6" fillId="16" borderId="0" xfId="0" applyNumberFormat="1" applyFont="1" applyFill="1" applyAlignment="1">
      <alignment horizontal="right"/>
    </xf>
    <xf numFmtId="0" fontId="19" fillId="0" borderId="0" xfId="13" applyFont="1"/>
    <xf numFmtId="178" fontId="6" fillId="17" borderId="0" xfId="13" applyNumberFormat="1" applyFill="1"/>
    <xf numFmtId="0" fontId="45" fillId="16" borderId="0" xfId="13" applyFont="1" applyFill="1" applyAlignment="1">
      <alignment horizontal="right"/>
    </xf>
    <xf numFmtId="49" fontId="31" fillId="16" borderId="0" xfId="0" applyNumberFormat="1" applyFont="1" applyFill="1" applyAlignment="1">
      <alignment horizontal="center"/>
    </xf>
    <xf numFmtId="49" fontId="6" fillId="16" borderId="0" xfId="0" applyNumberFormat="1" applyFont="1" applyFill="1" applyAlignment="1">
      <alignment horizontal="center"/>
    </xf>
    <xf numFmtId="49" fontId="31" fillId="16" borderId="0" xfId="0" applyNumberFormat="1" applyFont="1" applyFill="1" applyAlignment="1">
      <alignment horizontal="right"/>
    </xf>
    <xf numFmtId="0" fontId="46" fillId="17" borderId="0" xfId="12" applyFont="1" applyFill="1"/>
    <xf numFmtId="49" fontId="46" fillId="16" borderId="0" xfId="0" applyNumberFormat="1" applyFont="1" applyFill="1" applyAlignment="1">
      <alignment horizontal="right"/>
    </xf>
    <xf numFmtId="178" fontId="3" fillId="17" borderId="0" xfId="13" applyNumberFormat="1" applyFont="1" applyFill="1"/>
    <xf numFmtId="49" fontId="36" fillId="16" borderId="0" xfId="0" applyNumberFormat="1" applyFont="1" applyFill="1" applyAlignment="1">
      <alignment horizontal="right"/>
    </xf>
    <xf numFmtId="0" fontId="37" fillId="17" borderId="0" xfId="12" applyFont="1" applyFill="1"/>
    <xf numFmtId="0" fontId="19" fillId="16" borderId="0" xfId="13" applyFont="1" applyFill="1"/>
    <xf numFmtId="178" fontId="19" fillId="17" borderId="0" xfId="25" applyNumberFormat="1" applyFont="1" applyFill="1"/>
    <xf numFmtId="0" fontId="38" fillId="16" borderId="0" xfId="12" applyFont="1" applyFill="1"/>
    <xf numFmtId="0" fontId="38" fillId="17" borderId="0" xfId="12" applyFont="1" applyFill="1"/>
    <xf numFmtId="0" fontId="38" fillId="17" borderId="19" xfId="12" applyFont="1" applyFill="1" applyBorder="1"/>
    <xf numFmtId="0" fontId="18" fillId="3" borderId="0" xfId="15" applyFont="1" applyFill="1" applyAlignment="1">
      <alignment vertical="center"/>
    </xf>
    <xf numFmtId="0" fontId="6" fillId="0" borderId="0" xfId="15"/>
    <xf numFmtId="0" fontId="52" fillId="3" borderId="0" xfId="15" applyFont="1" applyFill="1" applyAlignment="1">
      <alignment horizontal="center" vertical="center"/>
    </xf>
    <xf numFmtId="0" fontId="53" fillId="3" borderId="0" xfId="15" applyFont="1" applyFill="1" applyAlignment="1">
      <alignment horizontal="left" vertical="center"/>
    </xf>
    <xf numFmtId="0" fontId="6" fillId="0" borderId="0" xfId="15" applyAlignment="1">
      <alignment vertical="top" wrapText="1"/>
    </xf>
    <xf numFmtId="0" fontId="55" fillId="3" borderId="0" xfId="15" applyFont="1" applyFill="1" applyAlignment="1">
      <alignment horizontal="left" vertical="center"/>
    </xf>
    <xf numFmtId="0" fontId="48" fillId="3" borderId="0" xfId="15" applyFont="1" applyFill="1" applyAlignment="1">
      <alignment horizontal="left" vertical="center" indent="1"/>
    </xf>
    <xf numFmtId="0" fontId="48" fillId="3" borderId="0" xfId="15" applyFont="1" applyFill="1" applyAlignment="1">
      <alignment vertical="center"/>
    </xf>
    <xf numFmtId="0" fontId="52" fillId="3" borderId="0" xfId="15" applyFont="1" applyFill="1" applyAlignment="1">
      <alignment horizontal="right" vertical="center"/>
    </xf>
    <xf numFmtId="170" fontId="52" fillId="3" borderId="0" xfId="15" applyNumberFormat="1" applyFont="1" applyFill="1" applyAlignment="1">
      <alignment horizontal="left" vertical="center"/>
    </xf>
    <xf numFmtId="0" fontId="19" fillId="3" borderId="0" xfId="15" applyFont="1" applyFill="1" applyAlignment="1">
      <alignment horizontal="center" vertical="center"/>
    </xf>
    <xf numFmtId="0" fontId="6" fillId="0" borderId="0" xfId="15" quotePrefix="1"/>
    <xf numFmtId="0" fontId="6" fillId="3" borderId="0" xfId="0" applyFont="1" applyFill="1" applyAlignment="1">
      <alignment vertical="center"/>
    </xf>
    <xf numFmtId="0" fontId="61" fillId="3" borderId="0" xfId="0" applyFont="1" applyFill="1" applyAlignment="1">
      <alignment horizontal="center" vertical="center"/>
    </xf>
    <xf numFmtId="0" fontId="59" fillId="3" borderId="0" xfId="0" applyFont="1" applyFill="1" applyAlignment="1">
      <alignment vertical="center"/>
    </xf>
    <xf numFmtId="0" fontId="4" fillId="3" borderId="0" xfId="0" applyFont="1" applyFill="1" applyAlignment="1">
      <alignment horizontal="center" vertical="center"/>
    </xf>
    <xf numFmtId="0" fontId="16" fillId="0" borderId="0" xfId="0" applyFont="1" applyAlignment="1">
      <alignment horizontal="left" vertical="center"/>
    </xf>
    <xf numFmtId="0" fontId="3" fillId="4" borderId="37" xfId="1" applyFont="1" applyFill="1" applyBorder="1" applyAlignment="1" applyProtection="1">
      <alignment horizontal="left" vertical="center"/>
    </xf>
    <xf numFmtId="0" fontId="57" fillId="3" borderId="0" xfId="16" applyFill="1"/>
    <xf numFmtId="0" fontId="62" fillId="3" borderId="0" xfId="16" applyFont="1" applyFill="1"/>
    <xf numFmtId="0" fontId="64" fillId="3" borderId="0" xfId="16" applyFont="1" applyFill="1"/>
    <xf numFmtId="0" fontId="65" fillId="3" borderId="0" xfId="16" applyFont="1" applyFill="1" applyAlignment="1">
      <alignment horizontal="right"/>
    </xf>
    <xf numFmtId="0" fontId="54" fillId="3" borderId="0" xfId="15" applyFont="1" applyFill="1" applyAlignment="1">
      <alignment horizontal="left" vertical="center"/>
    </xf>
    <xf numFmtId="0" fontId="52" fillId="3" borderId="0" xfId="15" applyFont="1" applyFill="1" applyAlignment="1">
      <alignment horizontal="left" vertical="center"/>
    </xf>
    <xf numFmtId="49" fontId="6" fillId="6" borderId="0" xfId="14" applyNumberFormat="1" applyFont="1" applyFill="1" applyAlignment="1">
      <alignment horizontal="center"/>
    </xf>
    <xf numFmtId="0" fontId="68" fillId="3" borderId="0" xfId="15" applyFont="1" applyFill="1" applyAlignment="1">
      <alignment horizontal="left" vertical="center"/>
    </xf>
    <xf numFmtId="0" fontId="69" fillId="3" borderId="0" xfId="15" applyFont="1" applyFill="1" applyAlignment="1">
      <alignment vertical="center"/>
    </xf>
    <xf numFmtId="0" fontId="70" fillId="3" borderId="0" xfId="15" applyFont="1" applyFill="1" applyAlignment="1">
      <alignment horizontal="left" vertical="center" indent="1"/>
    </xf>
    <xf numFmtId="0" fontId="36" fillId="16" borderId="0" xfId="12" applyFill="1" applyAlignment="1">
      <alignment vertical="top"/>
    </xf>
    <xf numFmtId="0" fontId="71" fillId="3" borderId="0" xfId="15" applyFont="1" applyFill="1" applyAlignment="1">
      <alignment horizontal="left" vertical="center"/>
    </xf>
    <xf numFmtId="0" fontId="72" fillId="16" borderId="0" xfId="12" applyFont="1" applyFill="1" applyAlignment="1">
      <alignment vertical="top"/>
    </xf>
    <xf numFmtId="0" fontId="70" fillId="3" borderId="0" xfId="15" applyFont="1" applyFill="1" applyAlignment="1">
      <alignment vertical="center"/>
    </xf>
    <xf numFmtId="170" fontId="68" fillId="3" borderId="0" xfId="15" applyNumberFormat="1" applyFont="1" applyFill="1" applyAlignment="1">
      <alignment horizontal="left" vertical="center"/>
    </xf>
    <xf numFmtId="0" fontId="73" fillId="0" borderId="0" xfId="12" applyFont="1" applyAlignment="1">
      <alignment shrinkToFit="1"/>
    </xf>
    <xf numFmtId="0" fontId="19" fillId="6" borderId="19" xfId="12" applyFont="1" applyFill="1" applyBorder="1"/>
    <xf numFmtId="0" fontId="19" fillId="9" borderId="19" xfId="12" applyFont="1" applyFill="1" applyBorder="1"/>
    <xf numFmtId="0" fontId="19" fillId="6" borderId="0" xfId="12" applyFont="1" applyFill="1"/>
    <xf numFmtId="49" fontId="6" fillId="6" borderId="0" xfId="14" applyNumberFormat="1" applyFont="1" applyFill="1"/>
    <xf numFmtId="0" fontId="2" fillId="6" borderId="41" xfId="14" applyFont="1" applyFill="1" applyBorder="1" applyAlignment="1">
      <alignment horizontal="right"/>
    </xf>
    <xf numFmtId="0" fontId="1" fillId="6" borderId="41" xfId="14" applyFill="1" applyBorder="1"/>
    <xf numFmtId="1" fontId="2" fillId="6" borderId="41" xfId="14" applyNumberFormat="1" applyFont="1" applyFill="1" applyBorder="1" applyAlignment="1">
      <alignment horizontal="right"/>
    </xf>
    <xf numFmtId="0" fontId="1" fillId="13" borderId="41" xfId="14" applyFill="1" applyBorder="1" applyAlignment="1">
      <alignment horizontal="center"/>
    </xf>
    <xf numFmtId="2" fontId="1" fillId="6" borderId="41" xfId="14" applyNumberFormat="1" applyFill="1" applyBorder="1"/>
    <xf numFmtId="169" fontId="1" fillId="6" borderId="41" xfId="14" applyNumberFormat="1" applyFill="1" applyBorder="1"/>
    <xf numFmtId="10" fontId="42" fillId="14" borderId="41" xfId="14" applyNumberFormat="1" applyFont="1" applyFill="1" applyBorder="1" applyAlignment="1">
      <alignment horizontal="center"/>
    </xf>
    <xf numFmtId="10" fontId="42" fillId="6" borderId="41" xfId="14" applyNumberFormat="1" applyFont="1" applyFill="1" applyBorder="1" applyAlignment="1">
      <alignment horizontal="center"/>
    </xf>
    <xf numFmtId="10" fontId="42" fillId="15" borderId="41" xfId="14" applyNumberFormat="1" applyFont="1" applyFill="1" applyBorder="1" applyAlignment="1">
      <alignment horizontal="center"/>
    </xf>
    <xf numFmtId="167" fontId="42" fillId="6" borderId="41" xfId="14" applyNumberFormat="1" applyFont="1" applyFill="1" applyBorder="1" applyAlignment="1">
      <alignment horizontal="center"/>
    </xf>
    <xf numFmtId="2" fontId="42" fillId="6" borderId="41" xfId="14" applyNumberFormat="1" applyFont="1" applyFill="1" applyBorder="1" applyAlignment="1">
      <alignment horizontal="center"/>
    </xf>
    <xf numFmtId="2" fontId="42" fillId="14" borderId="41" xfId="14" applyNumberFormat="1" applyFont="1" applyFill="1" applyBorder="1" applyAlignment="1">
      <alignment horizontal="center"/>
    </xf>
    <xf numFmtId="2" fontId="42" fillId="15" borderId="41" xfId="14" applyNumberFormat="1" applyFont="1" applyFill="1" applyBorder="1" applyAlignment="1">
      <alignment horizontal="center"/>
    </xf>
    <xf numFmtId="9" fontId="1" fillId="6" borderId="41" xfId="14" applyNumberFormat="1" applyFill="1" applyBorder="1"/>
    <xf numFmtId="0" fontId="1" fillId="13" borderId="41" xfId="14" applyFill="1" applyBorder="1"/>
    <xf numFmtId="178" fontId="2" fillId="18" borderId="33" xfId="12" applyNumberFormat="1" applyFont="1" applyFill="1" applyBorder="1" applyAlignment="1" applyProtection="1">
      <alignment horizontal="center"/>
      <protection locked="0"/>
    </xf>
    <xf numFmtId="178" fontId="2" fillId="18" borderId="34" xfId="12" applyNumberFormat="1" applyFont="1" applyFill="1" applyBorder="1" applyAlignment="1" applyProtection="1">
      <alignment horizontal="center"/>
      <protection locked="0"/>
    </xf>
    <xf numFmtId="178" fontId="2" fillId="18" borderId="35" xfId="12" applyNumberFormat="1" applyFont="1" applyFill="1" applyBorder="1" applyAlignment="1" applyProtection="1">
      <alignment horizontal="center"/>
      <protection locked="0"/>
    </xf>
    <xf numFmtId="178" fontId="2" fillId="18" borderId="35" xfId="12" applyNumberFormat="1" applyFont="1" applyFill="1" applyBorder="1" applyAlignment="1">
      <alignment horizontal="center"/>
    </xf>
    <xf numFmtId="0" fontId="74" fillId="3" borderId="0" xfId="15" applyFont="1" applyFill="1" applyAlignment="1">
      <alignment horizontal="left" vertical="center"/>
    </xf>
    <xf numFmtId="0" fontId="56" fillId="12" borderId="5" xfId="1" applyFont="1" applyFill="1" applyBorder="1" applyAlignment="1" applyProtection="1">
      <alignment horizontal="center" vertical="center"/>
    </xf>
    <xf numFmtId="0" fontId="56" fillId="12" borderId="5" xfId="1" applyFont="1" applyFill="1" applyBorder="1" applyAlignment="1" applyProtection="1">
      <alignment horizontal="center"/>
    </xf>
    <xf numFmtId="0" fontId="47" fillId="3" borderId="0" xfId="15" applyFont="1" applyFill="1" applyAlignment="1">
      <alignment horizontal="center" vertical="center"/>
    </xf>
    <xf numFmtId="0" fontId="48" fillId="3" borderId="0" xfId="15" applyFont="1" applyFill="1" applyAlignment="1">
      <alignment horizontal="center" vertical="center"/>
    </xf>
    <xf numFmtId="0" fontId="67" fillId="3" borderId="0" xfId="15" applyFont="1" applyFill="1" applyAlignment="1">
      <alignment horizontal="center" vertical="center"/>
    </xf>
    <xf numFmtId="0" fontId="50" fillId="3" borderId="0" xfId="15" applyFont="1" applyFill="1" applyAlignment="1">
      <alignment horizontal="center" vertical="center"/>
    </xf>
    <xf numFmtId="0" fontId="49" fillId="3" borderId="0" xfId="15" applyFont="1" applyFill="1" applyAlignment="1">
      <alignment horizontal="center" vertical="center"/>
    </xf>
    <xf numFmtId="0" fontId="51" fillId="3" borderId="0" xfId="15" applyFont="1" applyFill="1" applyAlignment="1">
      <alignment horizontal="center" vertical="center"/>
    </xf>
    <xf numFmtId="0" fontId="19" fillId="3" borderId="0" xfId="15" applyFont="1" applyFill="1" applyAlignment="1">
      <alignment horizontal="center" vertical="center"/>
    </xf>
    <xf numFmtId="0" fontId="70" fillId="3" borderId="0" xfId="15" applyFont="1" applyFill="1" applyAlignment="1">
      <alignment horizontal="left" vertical="center"/>
    </xf>
    <xf numFmtId="0" fontId="0" fillId="0" borderId="0" xfId="0"/>
    <xf numFmtId="0" fontId="63" fillId="3" borderId="0" xfId="16" applyFont="1" applyFill="1" applyAlignment="1">
      <alignment horizontal="center"/>
    </xf>
    <xf numFmtId="0" fontId="66" fillId="3" borderId="0" xfId="16" applyFont="1" applyFill="1" applyAlignment="1">
      <alignment horizontal="center"/>
    </xf>
    <xf numFmtId="178" fontId="35" fillId="6" borderId="0" xfId="12" applyNumberFormat="1" applyFont="1" applyFill="1" applyAlignment="1">
      <alignment horizontal="center"/>
    </xf>
    <xf numFmtId="0" fontId="35" fillId="6" borderId="0" xfId="12" applyFont="1" applyFill="1" applyAlignment="1">
      <alignment horizontal="center"/>
    </xf>
    <xf numFmtId="0" fontId="35" fillId="6" borderId="0" xfId="0" applyFont="1" applyFill="1" applyAlignment="1">
      <alignment horizontal="center"/>
    </xf>
    <xf numFmtId="178" fontId="36" fillId="6" borderId="0" xfId="12" applyNumberFormat="1" applyFill="1" applyAlignment="1">
      <alignment horizontal="left"/>
    </xf>
    <xf numFmtId="178" fontId="36" fillId="6" borderId="24" xfId="12" applyNumberFormat="1" applyFill="1" applyBorder="1" applyAlignment="1">
      <alignment horizontal="left"/>
    </xf>
    <xf numFmtId="178" fontId="39" fillId="10" borderId="25" xfId="12" applyNumberFormat="1" applyFont="1" applyFill="1" applyBorder="1" applyAlignment="1">
      <alignment horizontal="left" vertical="center"/>
    </xf>
    <xf numFmtId="178" fontId="39" fillId="10" borderId="26" xfId="12" applyNumberFormat="1" applyFont="1" applyFill="1" applyBorder="1" applyAlignment="1">
      <alignment horizontal="left" vertical="center"/>
    </xf>
    <xf numFmtId="0" fontId="36" fillId="9" borderId="27" xfId="12" applyFill="1" applyBorder="1"/>
    <xf numFmtId="0" fontId="36" fillId="9" borderId="28" xfId="12" applyFill="1" applyBorder="1"/>
    <xf numFmtId="0" fontId="6" fillId="6" borderId="0" xfId="12" applyFont="1" applyFill="1"/>
    <xf numFmtId="0" fontId="36" fillId="6" borderId="0" xfId="12" applyFill="1"/>
    <xf numFmtId="0" fontId="36" fillId="6" borderId="24" xfId="12" applyFill="1" applyBorder="1"/>
    <xf numFmtId="178" fontId="39" fillId="10" borderId="0" xfId="12" applyNumberFormat="1" applyFont="1" applyFill="1" applyAlignment="1">
      <alignment horizontal="left" vertical="center"/>
    </xf>
    <xf numFmtId="178" fontId="39" fillId="10" borderId="24" xfId="12" applyNumberFormat="1" applyFont="1" applyFill="1" applyBorder="1" applyAlignment="1">
      <alignment horizontal="left" vertical="center"/>
    </xf>
    <xf numFmtId="178" fontId="6" fillId="6" borderId="0" xfId="12" applyNumberFormat="1" applyFont="1" applyFill="1" applyAlignment="1">
      <alignment horizontal="left"/>
    </xf>
    <xf numFmtId="178" fontId="36" fillId="6" borderId="27" xfId="12" applyNumberFormat="1" applyFill="1" applyBorder="1" applyAlignment="1">
      <alignment horizontal="left"/>
    </xf>
    <xf numFmtId="178" fontId="36" fillId="6" borderId="28" xfId="12" applyNumberFormat="1" applyFill="1" applyBorder="1" applyAlignment="1">
      <alignment horizontal="left"/>
    </xf>
    <xf numFmtId="0" fontId="36" fillId="6" borderId="27" xfId="12" applyFill="1" applyBorder="1" applyAlignment="1">
      <alignment horizontal="left"/>
    </xf>
    <xf numFmtId="0" fontId="36" fillId="6" borderId="28" xfId="12" applyFill="1" applyBorder="1" applyAlignment="1">
      <alignment horizontal="left"/>
    </xf>
    <xf numFmtId="0" fontId="39" fillId="10" borderId="0" xfId="12" applyFont="1" applyFill="1" applyAlignment="1">
      <alignment vertical="center"/>
    </xf>
    <xf numFmtId="0" fontId="39" fillId="10" borderId="24" xfId="12" applyFont="1" applyFill="1" applyBorder="1" applyAlignment="1">
      <alignment vertical="center"/>
    </xf>
    <xf numFmtId="0" fontId="39" fillId="10" borderId="25" xfId="12" applyFont="1" applyFill="1" applyBorder="1" applyAlignment="1">
      <alignment vertical="center"/>
    </xf>
    <xf numFmtId="0" fontId="39" fillId="10" borderId="26" xfId="12" applyFont="1" applyFill="1" applyBorder="1" applyAlignment="1">
      <alignment vertical="center"/>
    </xf>
    <xf numFmtId="0" fontId="36" fillId="6" borderId="27" xfId="12" applyFill="1" applyBorder="1"/>
    <xf numFmtId="0" fontId="36" fillId="6" borderId="28" xfId="12" applyFill="1" applyBorder="1"/>
    <xf numFmtId="0" fontId="6" fillId="6" borderId="0" xfId="12" applyFont="1" applyFill="1" applyAlignment="1">
      <alignment horizontal="left"/>
    </xf>
    <xf numFmtId="0" fontId="36" fillId="6" borderId="0" xfId="12" applyFill="1" applyAlignment="1">
      <alignment horizontal="left"/>
    </xf>
    <xf numFmtId="0" fontId="36" fillId="6" borderId="24" xfId="12" applyFill="1" applyBorder="1" applyAlignment="1">
      <alignment horizontal="left"/>
    </xf>
    <xf numFmtId="0" fontId="39" fillId="10" borderId="25" xfId="12" applyFont="1" applyFill="1" applyBorder="1" applyAlignment="1">
      <alignment horizontal="center" vertical="center"/>
    </xf>
    <xf numFmtId="0" fontId="39" fillId="10" borderId="26" xfId="12" applyFont="1" applyFill="1" applyBorder="1" applyAlignment="1">
      <alignment horizontal="center" vertical="center"/>
    </xf>
    <xf numFmtId="0" fontId="36" fillId="6" borderId="25" xfId="12" applyFill="1" applyBorder="1" applyAlignment="1">
      <alignment vertical="center"/>
    </xf>
    <xf numFmtId="0" fontId="36" fillId="6" borderId="26" xfId="12" applyFill="1" applyBorder="1" applyAlignment="1">
      <alignment vertical="center"/>
    </xf>
    <xf numFmtId="0" fontId="35" fillId="6" borderId="23" xfId="12" applyFont="1" applyFill="1" applyBorder="1" applyAlignment="1">
      <alignment horizontal="center" vertical="center"/>
    </xf>
    <xf numFmtId="0" fontId="35" fillId="6" borderId="25" xfId="12" applyFont="1" applyFill="1" applyBorder="1" applyAlignment="1">
      <alignment horizontal="center" vertical="center"/>
    </xf>
    <xf numFmtId="0" fontId="36" fillId="6" borderId="25" xfId="0" applyFont="1" applyFill="1" applyBorder="1"/>
    <xf numFmtId="0" fontId="36" fillId="6" borderId="26" xfId="0" applyFont="1" applyFill="1" applyBorder="1"/>
    <xf numFmtId="0" fontId="35" fillId="6" borderId="38" xfId="12" applyFont="1" applyFill="1" applyBorder="1" applyAlignment="1">
      <alignment horizontal="center" vertical="center"/>
    </xf>
    <xf numFmtId="0" fontId="35" fillId="6" borderId="39" xfId="12" applyFont="1" applyFill="1" applyBorder="1" applyAlignment="1">
      <alignment horizontal="center" vertical="center"/>
    </xf>
    <xf numFmtId="0" fontId="35" fillId="6" borderId="40" xfId="12" applyFont="1" applyFill="1" applyBorder="1" applyAlignment="1">
      <alignment horizontal="center" vertical="center"/>
    </xf>
  </cellXfs>
  <cellStyles count="33">
    <cellStyle name="Collegamento ipertestuale" xfId="1" builtinId="8"/>
    <cellStyle name="Collegamento visitato_01_Valtenesi_checkup.xls Grafico 1" xfId="2" xr:uid="{00000000-0005-0000-0000-000001000000}"/>
    <cellStyle name="Dezimal [0]_aM120029" xfId="3" xr:uid="{00000000-0005-0000-0000-000002000000}"/>
    <cellStyle name="Dezimal_aM120029" xfId="4" xr:uid="{00000000-0005-0000-0000-000003000000}"/>
    <cellStyle name="Euro" xfId="5" xr:uid="{00000000-0005-0000-0000-000004000000}"/>
    <cellStyle name="Migliaia (0)_Brazil" xfId="6" xr:uid="{00000000-0005-0000-0000-000005000000}"/>
    <cellStyle name="Migliaia [0] 2" xfId="7" xr:uid="{00000000-0005-0000-0000-000006000000}"/>
    <cellStyle name="Migliaia 2" xfId="8" xr:uid="{00000000-0005-0000-0000-000007000000}"/>
    <cellStyle name="Migliaia 3" xfId="9" xr:uid="{00000000-0005-0000-0000-000008000000}"/>
    <cellStyle name="Normal - Style1" xfId="10" xr:uid="{00000000-0005-0000-0000-000009000000}"/>
    <cellStyle name="Normal_BALSHT.XLS" xfId="11" xr:uid="{00000000-0005-0000-0000-00000A000000}"/>
    <cellStyle name="Normale" xfId="0" builtinId="0"/>
    <cellStyle name="Normale 2" xfId="12" xr:uid="{00000000-0005-0000-0000-00000C000000}"/>
    <cellStyle name="Normale 2 2" xfId="13" xr:uid="{00000000-0005-0000-0000-00000D000000}"/>
    <cellStyle name="Normale 2_4c_Quantitativo_IV DirCEE_mandato Baldinelli" xfId="14" xr:uid="{00000000-0005-0000-0000-00000E000000}"/>
    <cellStyle name="Normale 3" xfId="15" xr:uid="{00000000-0005-0000-0000-00000F000000}"/>
    <cellStyle name="Normale 4" xfId="16" xr:uid="{00000000-0005-0000-0000-000010000000}"/>
    <cellStyle name="Normale 5" xfId="17" xr:uid="{00000000-0005-0000-0000-000011000000}"/>
    <cellStyle name="Percentuale 2" xfId="18" xr:uid="{00000000-0005-0000-0000-000012000000}"/>
    <cellStyle name="Percentuale 2 2" xfId="19" xr:uid="{00000000-0005-0000-0000-000013000000}"/>
    <cellStyle name="Percentuale 3" xfId="20" xr:uid="{00000000-0005-0000-0000-000014000000}"/>
    <cellStyle name="Standard_Agip_Zusammenfassung" xfId="21" xr:uid="{00000000-0005-0000-0000-000015000000}"/>
    <cellStyle name="TimeReport" xfId="22" xr:uid="{00000000-0005-0000-0000-000016000000}"/>
    <cellStyle name="tr" xfId="23" xr:uid="{00000000-0005-0000-0000-000017000000}"/>
    <cellStyle name="Valuta (0)_BP EURO 13-1-99" xfId="24" xr:uid="{00000000-0005-0000-0000-000018000000}"/>
    <cellStyle name="Valuta 2" xfId="25" xr:uid="{00000000-0005-0000-0000-000019000000}"/>
    <cellStyle name="Valuta 3" xfId="26" xr:uid="{00000000-0005-0000-0000-00001A000000}"/>
    <cellStyle name="Valuta 4" xfId="27" xr:uid="{00000000-0005-0000-0000-00001B000000}"/>
    <cellStyle name="Valuta 5" xfId="28" xr:uid="{00000000-0005-0000-0000-00001C000000}"/>
    <cellStyle name="Valuta 6" xfId="29" xr:uid="{00000000-0005-0000-0000-00001D000000}"/>
    <cellStyle name="Virgola_01_Valtenesi_checkup.xls Grafico 1" xfId="30" xr:uid="{00000000-0005-0000-0000-00001E000000}"/>
    <cellStyle name="Währung [0]_aM120029" xfId="31" xr:uid="{00000000-0005-0000-0000-00001F000000}"/>
    <cellStyle name="Währung_aM120029" xfId="32" xr:uid="{00000000-0005-0000-0000-000020000000}"/>
  </cellStyles>
  <dxfs count="6">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BFF81"/>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128587</xdr:colOff>
      <xdr:row>12</xdr:row>
      <xdr:rowOff>73025</xdr:rowOff>
    </xdr:from>
    <xdr:to>
      <xdr:col>9</xdr:col>
      <xdr:colOff>107946</xdr:colOff>
      <xdr:row>17</xdr:row>
      <xdr:rowOff>9525</xdr:rowOff>
    </xdr:to>
    <xdr:sp macro="" textlink="">
      <xdr:nvSpPr>
        <xdr:cNvPr id="3" name="Rectangle 2">
          <a:extLst>
            <a:ext uri="{FF2B5EF4-FFF2-40B4-BE49-F238E27FC236}">
              <a16:creationId xmlns:a16="http://schemas.microsoft.com/office/drawing/2014/main" id="{584646D0-E9F6-4237-99A3-6D9B168C4A9D}"/>
            </a:ext>
          </a:extLst>
        </xdr:cNvPr>
        <xdr:cNvSpPr>
          <a:spLocks noChangeArrowheads="1"/>
        </xdr:cNvSpPr>
      </xdr:nvSpPr>
      <xdr:spPr bwMode="auto">
        <a:xfrm>
          <a:off x="809625" y="2711450"/>
          <a:ext cx="5807068" cy="1089025"/>
        </a:xfrm>
        <a:prstGeom prst="rect">
          <a:avLst/>
        </a:prstGeom>
        <a:solidFill>
          <a:sysClr val="window" lastClr="FFFFFF"/>
        </a:solidFill>
        <a:ln w="50800" algn="ctr">
          <a:solidFill>
            <a:schemeClr val="accent2"/>
          </a:solidFill>
          <a:miter lim="800000"/>
          <a:headEnd/>
          <a:tailEnd/>
        </a:ln>
        <a:effectLst/>
      </xdr:spPr>
      <xdr:txBody>
        <a:bodyPr wrap="square" anchor="ctr"/>
        <a:lstStyle>
          <a:defPPr>
            <a:defRPr lang="en-US"/>
          </a:defPPr>
          <a:lvl1pPr algn="l" rtl="0" eaLnBrk="0" fontAlgn="base" hangingPunct="0">
            <a:spcBef>
              <a:spcPct val="0"/>
            </a:spcBef>
            <a:spcAft>
              <a:spcPct val="0"/>
            </a:spcAft>
            <a:defRPr sz="24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24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24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24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lgn="ctr">
            <a:defRPr/>
          </a:pPr>
          <a:r>
            <a:rPr lang="it-IT" sz="1800" b="1" i="0" baseline="0">
              <a:solidFill>
                <a:sysClr val="windowText" lastClr="000000"/>
              </a:solidFill>
              <a:effectLst>
                <a:outerShdw blurRad="38100" dist="38100" dir="2700000" algn="tl">
                  <a:srgbClr val="000000"/>
                </a:outerShdw>
              </a:effectLst>
              <a:latin typeface="Arial" charset="0"/>
            </a:rPr>
            <a:t>Finanza Aziendale</a:t>
          </a:r>
        </a:p>
        <a:p>
          <a:pPr algn="ctr">
            <a:defRPr/>
          </a:pPr>
          <a:endParaRPr lang="it-IT" sz="1800" b="1" i="0" baseline="0">
            <a:solidFill>
              <a:sysClr val="windowText" lastClr="000000"/>
            </a:solidFill>
            <a:effectLst>
              <a:outerShdw blurRad="38100" dist="38100" dir="2700000" algn="tl">
                <a:srgbClr val="000000"/>
              </a:outerShdw>
            </a:effectLst>
            <a:latin typeface="Arial" charset="0"/>
          </a:endParaRPr>
        </a:p>
        <a:p>
          <a:pPr algn="ctr">
            <a:defRPr/>
          </a:pPr>
          <a:r>
            <a:rPr lang="it-IT" sz="1800" b="0" i="0" baseline="0">
              <a:solidFill>
                <a:srgbClr val="C00000"/>
              </a:solidFill>
              <a:effectLst>
                <a:outerShdw blurRad="38100" dist="38100" dir="2700000" algn="tl">
                  <a:srgbClr val="000000"/>
                </a:outerShdw>
              </a:effectLst>
              <a:latin typeface="Arial" charset="0"/>
            </a:rPr>
            <a:t>Analisi del Cash-Flow</a:t>
          </a:r>
        </a:p>
      </xdr:txBody>
    </xdr:sp>
    <xdr:clientData/>
  </xdr:twoCellAnchor>
  <xdr:twoCellAnchor>
    <xdr:from>
      <xdr:col>1</xdr:col>
      <xdr:colOff>0</xdr:colOff>
      <xdr:row>3</xdr:row>
      <xdr:rowOff>143122</xdr:rowOff>
    </xdr:from>
    <xdr:to>
      <xdr:col>10</xdr:col>
      <xdr:colOff>0</xdr:colOff>
      <xdr:row>11</xdr:row>
      <xdr:rowOff>87541</xdr:rowOff>
    </xdr:to>
    <xdr:sp macro="" textlink="">
      <xdr:nvSpPr>
        <xdr:cNvPr id="2" name="Rectangle 5">
          <a:extLst>
            <a:ext uri="{FF2B5EF4-FFF2-40B4-BE49-F238E27FC236}">
              <a16:creationId xmlns:a16="http://schemas.microsoft.com/office/drawing/2014/main" id="{B3714364-FE14-4897-91B4-071B414409E8}"/>
            </a:ext>
          </a:extLst>
        </xdr:cNvPr>
        <xdr:cNvSpPr>
          <a:spLocks noChangeArrowheads="1"/>
        </xdr:cNvSpPr>
      </xdr:nvSpPr>
      <xdr:spPr bwMode="auto">
        <a:xfrm>
          <a:off x="588397" y="818983"/>
          <a:ext cx="6838121" cy="1717560"/>
        </a:xfrm>
        <a:prstGeom prst="rect">
          <a:avLst/>
        </a:prstGeom>
        <a:noFill/>
        <a:ln w="9525">
          <a:noFill/>
          <a:miter lim="800000"/>
          <a:headEnd/>
          <a:tailEnd/>
        </a:ln>
        <a:effectLst/>
      </xdr:spPr>
      <xdr:txBody>
        <a:bodyPr wrap="square" anchor="b">
          <a:noAutofit/>
        </a:bodyPr>
        <a:lstStyle>
          <a:defPPr>
            <a:defRPr lang="en-US"/>
          </a:defPPr>
          <a:lvl1pPr algn="l" rtl="0" eaLnBrk="0" fontAlgn="base" hangingPunct="0">
            <a:spcBef>
              <a:spcPct val="0"/>
            </a:spcBef>
            <a:spcAft>
              <a:spcPct val="0"/>
            </a:spcAft>
            <a:defRPr sz="24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24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24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24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r>
            <a:rPr kumimoji="0" lang="it-IT" sz="1600" b="1" i="0" u="none" strike="noStrike" kern="1200" cap="none" spc="0" normalizeH="0" baseline="0" noProof="0" dirty="0">
              <a:ln>
                <a:noFill/>
              </a:ln>
              <a:solidFill>
                <a:srgbClr val="000000"/>
              </a:solidFill>
              <a:effectLst>
                <a:outerShdw blurRad="38100" dist="38100" dir="2700000" algn="tl">
                  <a:srgbClr val="C0C0C0"/>
                </a:outerShdw>
              </a:effectLst>
              <a:uLnTx/>
              <a:uFillTx/>
              <a:latin typeface="Arial" charset="0"/>
              <a:ea typeface="+mn-ea"/>
              <a:cs typeface="+mn-cs"/>
            </a:rPr>
            <a:t>Università degli Studi "G. d'Annunzio" Chieti – Pescara</a:t>
          </a:r>
        </a:p>
        <a:p>
          <a:pPr marL="0" marR="0" lvl="0" indent="0" algn="ctr" defTabSz="914400" rtl="0" eaLnBrk="1" fontAlgn="base" latinLnBrk="0" hangingPunct="1">
            <a:lnSpc>
              <a:spcPct val="100000"/>
            </a:lnSpc>
            <a:spcBef>
              <a:spcPct val="0"/>
            </a:spcBef>
            <a:spcAft>
              <a:spcPct val="0"/>
            </a:spcAft>
            <a:buClrTx/>
            <a:buSzTx/>
            <a:buFontTx/>
            <a:buNone/>
            <a:tabLst/>
            <a:defRPr/>
          </a:pPr>
          <a:r>
            <a:rPr kumimoji="0" lang="it-IT" sz="1600" b="0" i="0" u="none" strike="noStrike" kern="1200" cap="none" spc="0" normalizeH="0" baseline="0" noProof="0" dirty="0">
              <a:ln>
                <a:noFill/>
              </a:ln>
              <a:solidFill>
                <a:srgbClr val="000000"/>
              </a:solidFill>
              <a:effectLst/>
              <a:uLnTx/>
              <a:uFillTx/>
              <a:latin typeface="Arial" panose="020B0604020202020204" pitchFamily="34" charset="0"/>
              <a:ea typeface="+mn-ea"/>
              <a:cs typeface="+mn-cs"/>
            </a:rPr>
            <a:t>Dipartimento di Economia (DEC)</a:t>
          </a:r>
        </a:p>
        <a:p>
          <a:pPr marL="0" marR="0" lvl="0" indent="0" algn="ctr" defTabSz="914400" rtl="0" eaLnBrk="0" fontAlgn="base" latinLnBrk="0" hangingPunct="0">
            <a:lnSpc>
              <a:spcPct val="100000"/>
            </a:lnSpc>
            <a:spcBef>
              <a:spcPct val="0"/>
            </a:spcBef>
            <a:spcAft>
              <a:spcPct val="0"/>
            </a:spcAft>
            <a:buClrTx/>
            <a:buSzTx/>
            <a:buFontTx/>
            <a:buNone/>
            <a:tabLst/>
            <a:defRPr/>
          </a:pPr>
          <a:r>
            <a:rPr kumimoji="0" lang="it-IT" sz="1600" b="0" i="0" u="none" strike="noStrike" kern="1200" cap="none" spc="0" normalizeH="0" baseline="0" noProof="0" dirty="0">
              <a:ln>
                <a:noFill/>
              </a:ln>
              <a:solidFill>
                <a:srgbClr val="000000"/>
              </a:solidFill>
              <a:effectLst/>
              <a:uLnTx/>
              <a:uFillTx/>
              <a:latin typeface="Arial" panose="020B0604020202020204" pitchFamily="34" charset="0"/>
              <a:ea typeface="+mn-ea"/>
              <a:cs typeface="+mn-cs"/>
            </a:rPr>
            <a:t>CdS Triennale (L-33) in ECONOMIA E COMMERCIO (CLEC)</a:t>
          </a:r>
        </a:p>
        <a:p>
          <a:pPr marL="0" marR="0" lvl="0" indent="0" algn="ctr" defTabSz="914400" rtl="0" eaLnBrk="0" fontAlgn="base" latinLnBrk="0" hangingPunct="0">
            <a:lnSpc>
              <a:spcPct val="100000"/>
            </a:lnSpc>
            <a:spcBef>
              <a:spcPct val="0"/>
            </a:spcBef>
            <a:spcAft>
              <a:spcPct val="0"/>
            </a:spcAft>
            <a:buClrTx/>
            <a:buSzTx/>
            <a:buFontTx/>
            <a:buNone/>
            <a:tabLst/>
            <a:defRPr/>
          </a:pPr>
          <a:r>
            <a:rPr kumimoji="0" lang="it-IT" sz="1600" b="0" i="0" u="none" strike="noStrike" kern="1200" cap="none" spc="0" normalizeH="0" baseline="0" noProof="0" dirty="0">
              <a:ln>
                <a:noFill/>
              </a:ln>
              <a:solidFill>
                <a:srgbClr val="000000"/>
              </a:solidFill>
              <a:effectLst/>
              <a:uLnTx/>
              <a:uFillTx/>
              <a:latin typeface="Arial" panose="020B0604020202020204" pitchFamily="34" charset="0"/>
              <a:ea typeface="+mn-ea"/>
              <a:cs typeface="+mn-cs"/>
            </a:rPr>
            <a:t>Percorso: Economia e Finanza </a:t>
          </a:r>
        </a:p>
        <a:p>
          <a:pPr marL="0" marR="0" lvl="0" indent="0" algn="ctr" defTabSz="914400" rtl="0" eaLnBrk="1" fontAlgn="base" latinLnBrk="0" hangingPunct="1">
            <a:lnSpc>
              <a:spcPct val="100000"/>
            </a:lnSpc>
            <a:spcBef>
              <a:spcPct val="25000"/>
            </a:spcBef>
            <a:spcAft>
              <a:spcPct val="0"/>
            </a:spcAft>
            <a:buClrTx/>
            <a:buSzTx/>
            <a:buFontTx/>
            <a:buNone/>
            <a:tabLst/>
            <a:defRPr/>
          </a:pPr>
          <a:r>
            <a:rPr kumimoji="0" lang="it-IT" sz="1600" b="1" i="0" u="none" strike="noStrike" kern="1200" cap="none" spc="0" normalizeH="0" baseline="0" noProof="0" dirty="0">
              <a:ln>
                <a:noFill/>
              </a:ln>
              <a:solidFill>
                <a:srgbClr val="000000"/>
              </a:solidFill>
              <a:effectLst/>
              <a:uLnTx/>
              <a:uFillTx/>
              <a:latin typeface="Arial" charset="0"/>
              <a:ea typeface="+mn-ea"/>
              <a:cs typeface="+mn-cs"/>
            </a:rPr>
            <a:t>Insegnamento di: Finanza Aziendale – 9 CFU</a:t>
          </a:r>
        </a:p>
        <a:p>
          <a:pPr marL="0" marR="0" lvl="0" indent="0" algn="ctr" defTabSz="914400" rtl="0" eaLnBrk="1" fontAlgn="base" latinLnBrk="0" hangingPunct="1">
            <a:lnSpc>
              <a:spcPct val="100000"/>
            </a:lnSpc>
            <a:spcBef>
              <a:spcPct val="25000"/>
            </a:spcBef>
            <a:spcAft>
              <a:spcPct val="0"/>
            </a:spcAft>
            <a:buClrTx/>
            <a:buSzTx/>
            <a:buFontTx/>
            <a:buNone/>
            <a:tabLst/>
            <a:defRPr/>
          </a:pPr>
          <a:r>
            <a:rPr kumimoji="0" lang="it-IT" sz="1600" b="0" i="1" u="none" strike="noStrike" kern="1200" cap="none" spc="0" normalizeH="0" baseline="0" noProof="0" dirty="0">
              <a:ln>
                <a:noFill/>
              </a:ln>
              <a:solidFill>
                <a:srgbClr val="000000"/>
              </a:solidFill>
              <a:effectLst/>
              <a:uLnTx/>
              <a:uFillTx/>
              <a:latin typeface="Arial" charset="0"/>
              <a:ea typeface="+mn-ea"/>
              <a:cs typeface="+mn-cs"/>
            </a:rPr>
            <a:t>A.A. 2025/2026</a:t>
          </a:r>
          <a:endParaRPr lang="it-IT" sz="1600">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393700</xdr:colOff>
      <xdr:row>6</xdr:row>
      <xdr:rowOff>126999</xdr:rowOff>
    </xdr:from>
    <xdr:to>
      <xdr:col>10</xdr:col>
      <xdr:colOff>107950</xdr:colOff>
      <xdr:row>70</xdr:row>
      <xdr:rowOff>123824</xdr:rowOff>
    </xdr:to>
    <xdr:sp macro="" textlink="">
      <xdr:nvSpPr>
        <xdr:cNvPr id="2" name="Text Box 16">
          <a:extLst>
            <a:ext uri="{FF2B5EF4-FFF2-40B4-BE49-F238E27FC236}">
              <a16:creationId xmlns:a16="http://schemas.microsoft.com/office/drawing/2014/main" id="{C45299E9-5459-BD8F-5E3D-754A296A897A}"/>
            </a:ext>
          </a:extLst>
        </xdr:cNvPr>
        <xdr:cNvSpPr txBox="1">
          <a:spLocks noChangeArrowheads="1"/>
        </xdr:cNvSpPr>
      </xdr:nvSpPr>
      <xdr:spPr bwMode="auto">
        <a:xfrm>
          <a:off x="393700" y="1536699"/>
          <a:ext cx="5981700" cy="10360025"/>
        </a:xfrm>
        <a:prstGeom prst="rect">
          <a:avLst/>
        </a:prstGeom>
        <a:solidFill>
          <a:srgbClr val="FFFFFF"/>
        </a:solidFill>
        <a:ln w="9525">
          <a:solidFill>
            <a:srgbClr val="000000"/>
          </a:solidFill>
          <a:miter lim="800000"/>
          <a:headEnd/>
          <a:tailEnd/>
        </a:ln>
      </xdr:spPr>
      <xdr:txBody>
        <a:bodyPr vertOverflow="clip" wrap="square" lIns="36576" tIns="27432" rIns="0" bIns="0" anchor="ctr" upright="1"/>
        <a:lstStyle/>
        <a:p>
          <a:pPr algn="ctr" rtl="0">
            <a:defRPr sz="1000"/>
          </a:pPr>
          <a:r>
            <a:rPr lang="it-IT" sz="1000" b="1" i="1" strike="noStrike">
              <a:solidFill>
                <a:srgbClr val="000000"/>
              </a:solidFill>
              <a:latin typeface="Arial" pitchFamily="34" charset="0"/>
              <a:cs typeface="Arial" pitchFamily="34" charset="0"/>
            </a:rPr>
            <a:t>Analisi del Cash-Flow</a:t>
          </a:r>
        </a:p>
        <a:p>
          <a:pPr algn="l" rtl="0">
            <a:defRPr sz="1000"/>
          </a:pPr>
          <a:endParaRPr lang="it-IT" sz="1000" b="1" i="0" strike="noStrike">
            <a:solidFill>
              <a:srgbClr val="000000"/>
            </a:solidFill>
            <a:latin typeface="Arial" pitchFamily="34" charset="0"/>
            <a:cs typeface="Arial" pitchFamily="34" charset="0"/>
          </a:endParaRPr>
        </a:p>
        <a:p>
          <a:pPr algn="l" rtl="0">
            <a:defRPr sz="1000"/>
          </a:pPr>
          <a:r>
            <a:rPr lang="it-IT" sz="1000" b="0" i="0" strike="noStrike">
              <a:solidFill>
                <a:srgbClr val="000000"/>
              </a:solidFill>
              <a:latin typeface="Arial" pitchFamily="34" charset="0"/>
              <a:cs typeface="Arial" pitchFamily="34" charset="0"/>
            </a:rPr>
            <a:t>La tecnica del </a:t>
          </a:r>
          <a:r>
            <a:rPr lang="it-IT" sz="1000" b="0" i="1" strike="noStrike">
              <a:solidFill>
                <a:srgbClr val="000000"/>
              </a:solidFill>
              <a:latin typeface="Arial" pitchFamily="34" charset="0"/>
              <a:cs typeface="Arial" pitchFamily="34" charset="0"/>
            </a:rPr>
            <a:t>Cash-flow</a:t>
          </a:r>
          <a:r>
            <a:rPr lang="it-IT" sz="1000" b="0" i="0" strike="noStrike">
              <a:solidFill>
                <a:srgbClr val="000000"/>
              </a:solidFill>
              <a:latin typeface="Arial" pitchFamily="34" charset="0"/>
              <a:cs typeface="Arial" pitchFamily="34" charset="0"/>
            </a:rPr>
            <a:t> sorta e diffusa negli Stati Uniti da oltre 70 anni</a:t>
          </a:r>
          <a:r>
            <a:rPr lang="it-IT" sz="1000" b="0" i="0" strike="noStrike" baseline="0">
              <a:solidFill>
                <a:srgbClr val="000000"/>
              </a:solidFill>
              <a:latin typeface="Arial" pitchFamily="34" charset="0"/>
              <a:cs typeface="Arial" pitchFamily="34" charset="0"/>
            </a:rPr>
            <a:t> ha incontrato nelle imprese italiane l'accoglienza e la diffusione che merita.</a:t>
          </a:r>
        </a:p>
        <a:p>
          <a:pPr algn="l" rtl="0">
            <a:defRPr sz="1000"/>
          </a:pPr>
          <a:r>
            <a:rPr lang="it-IT" sz="1000" b="0" i="0" strike="noStrike" baseline="0">
              <a:solidFill>
                <a:srgbClr val="000000"/>
              </a:solidFill>
              <a:latin typeface="Arial" pitchFamily="34" charset="0"/>
              <a:cs typeface="Arial" pitchFamily="34" charset="0"/>
            </a:rPr>
            <a:t>Oggi, soprattutto per i cambiamenti che stanno avvenendo nel rapporto Banca-Impresa (vedi Basilea), si ha la sensazione che il rendiconto del flusso di cassa (</a:t>
          </a:r>
          <a:r>
            <a:rPr lang="it-IT" sz="1000" b="0" i="1" strike="noStrike" baseline="0">
              <a:solidFill>
                <a:srgbClr val="000000"/>
              </a:solidFill>
              <a:latin typeface="Arial" pitchFamily="34" charset="0"/>
              <a:cs typeface="Arial" pitchFamily="34" charset="0"/>
            </a:rPr>
            <a:t>Statement Cash-Flow</a:t>
          </a:r>
          <a:r>
            <a:rPr lang="it-IT" sz="1000" b="0" i="0" strike="noStrike" baseline="0">
              <a:solidFill>
                <a:srgbClr val="000000"/>
              </a:solidFill>
              <a:latin typeface="Arial" pitchFamily="34" charset="0"/>
              <a:cs typeface="Arial" pitchFamily="34" charset="0"/>
            </a:rPr>
            <a:t>) sia lo strumento cardine nella valutazione del merito creditizio delle imprese (</a:t>
          </a:r>
          <a:r>
            <a:rPr lang="it-IT" sz="1000" b="0" i="1" strike="noStrike" baseline="0">
              <a:solidFill>
                <a:srgbClr val="000000"/>
              </a:solidFill>
              <a:latin typeface="Arial" pitchFamily="34" charset="0"/>
              <a:cs typeface="Arial" pitchFamily="34" charset="0"/>
            </a:rPr>
            <a:t>Retail, Small Businees &amp; Corporate</a:t>
          </a:r>
          <a:r>
            <a:rPr lang="it-IT" sz="1000" b="0" i="0" strike="noStrike" baseline="0">
              <a:solidFill>
                <a:srgbClr val="000000"/>
              </a:solidFill>
              <a:latin typeface="Arial" pitchFamily="34" charset="0"/>
              <a:cs typeface="Arial" pitchFamily="34" charset="0"/>
            </a:rPr>
            <a:t>).</a:t>
          </a:r>
          <a:endParaRPr lang="it-IT" sz="1000" b="0" i="0" strike="noStrike">
            <a:solidFill>
              <a:srgbClr val="000000"/>
            </a:solidFill>
            <a:latin typeface="Arial" pitchFamily="34" charset="0"/>
            <a:cs typeface="Arial" pitchFamily="34" charset="0"/>
          </a:endParaRPr>
        </a:p>
        <a:p>
          <a:pPr algn="l" rtl="0">
            <a:defRPr sz="1000"/>
          </a:pPr>
          <a:endParaRPr lang="it-IT" sz="1000" b="0" i="0" strike="noStrike">
            <a:solidFill>
              <a:srgbClr val="000000"/>
            </a:solidFill>
            <a:latin typeface="Arial" pitchFamily="34" charset="0"/>
            <a:cs typeface="Arial" pitchFamily="34" charset="0"/>
          </a:endParaRPr>
        </a:p>
        <a:p>
          <a:pPr algn="l" rtl="0">
            <a:defRPr sz="1000"/>
          </a:pPr>
          <a:r>
            <a:rPr lang="it-IT" sz="1000" b="0" i="0" strike="noStrike">
              <a:solidFill>
                <a:srgbClr val="000000"/>
              </a:solidFill>
              <a:latin typeface="Arial" pitchFamily="34" charset="0"/>
              <a:cs typeface="Arial" pitchFamily="34" charset="0"/>
            </a:rPr>
            <a:t>Per continuare, non resta che la via della produzione di liquidità,</a:t>
          </a:r>
          <a:r>
            <a:rPr lang="it-IT" sz="1000" b="0" i="0" strike="noStrike" baseline="0">
              <a:solidFill>
                <a:srgbClr val="000000"/>
              </a:solidFill>
              <a:latin typeface="Arial" pitchFamily="34" charset="0"/>
              <a:cs typeface="Arial" pitchFamily="34" charset="0"/>
            </a:rPr>
            <a:t> che è l'unico elemento per giustificare, verso se stessi e verso i terzi, la validità dei presupposti della propria attività.</a:t>
          </a:r>
        </a:p>
        <a:p>
          <a:pPr algn="l" rtl="0">
            <a:defRPr sz="1000"/>
          </a:pPr>
          <a:endParaRPr lang="it-IT" sz="1000" b="0" i="0" strike="noStrike" baseline="0">
            <a:solidFill>
              <a:srgbClr val="000000"/>
            </a:solidFill>
            <a:latin typeface="Arial" pitchFamily="34" charset="0"/>
            <a:cs typeface="Arial" pitchFamily="34" charset="0"/>
          </a:endParaRPr>
        </a:p>
        <a:p>
          <a:pPr algn="l" rtl="0">
            <a:defRPr sz="1000"/>
          </a:pPr>
          <a:r>
            <a:rPr lang="it-IT" sz="1000" b="0" i="0">
              <a:latin typeface="Arial" pitchFamily="34" charset="0"/>
              <a:ea typeface="+mn-ea"/>
              <a:cs typeface="Arial" pitchFamily="34" charset="0"/>
            </a:rPr>
            <a:t>Questo software, progettato</a:t>
          </a:r>
          <a:r>
            <a:rPr lang="it-IT" sz="1000" b="0" i="0" baseline="0">
              <a:latin typeface="Arial" pitchFamily="34" charset="0"/>
              <a:ea typeface="+mn-ea"/>
              <a:cs typeface="Arial" pitchFamily="34" charset="0"/>
            </a:rPr>
            <a:t> per verificare la compatibilità economico-finanziaria delle ipotesi formulate in sede di descrizione dell'iniziativa imprenditoriale, </a:t>
          </a:r>
          <a:r>
            <a:rPr lang="it-IT" sz="1000" b="0" i="0">
              <a:latin typeface="Arial" pitchFamily="34" charset="0"/>
              <a:ea typeface="+mn-ea"/>
              <a:cs typeface="Arial" pitchFamily="34" charset="0"/>
            </a:rPr>
            <a:t> espone </a:t>
          </a:r>
          <a:r>
            <a:rPr lang="it-IT" sz="1000" b="0" i="0" baseline="0">
              <a:latin typeface="Arial" pitchFamily="34" charset="0"/>
              <a:ea typeface="+mn-ea"/>
              <a:cs typeface="Arial" pitchFamily="34" charset="0"/>
            </a:rPr>
            <a:t>le informazioni chiave  a beneficio dei potenziali investitori (Azionisti, Banche, Venture Capitalist etc.). Il software può essere utilizzato anche per analisi di bilancio (con dati a consuntivo). Data la versatilità del modello di analisi si è preferito utilizzare, quindi, uno schema unico di imputazione dei dati (Foglio 1 - Schema CEE) che è quello del Bilancio Civilistico riclassificato secondo la IV Dir. CEE con la consapevolezza che, qualora i dati di input siano di natura previsionale, lo schema proposto fungerebbe da Bilancio previsionale (Budget Patrimoniale, Finanziario ed Economico).</a:t>
          </a:r>
        </a:p>
        <a:p>
          <a:pPr algn="l" rtl="0">
            <a:defRPr sz="1000"/>
          </a:pPr>
          <a:endParaRPr lang="it-IT" sz="1000" b="0" i="0" baseline="0">
            <a:latin typeface="Arial" pitchFamily="34" charset="0"/>
            <a:ea typeface="+mn-ea"/>
            <a:cs typeface="Arial" pitchFamily="34" charset="0"/>
          </a:endParaRPr>
        </a:p>
        <a:p>
          <a:pPr algn="l" rtl="0">
            <a:defRPr sz="1000"/>
          </a:pPr>
          <a:r>
            <a:rPr lang="it-IT" sz="1000" b="0" i="0" baseline="0">
              <a:latin typeface="Arial" pitchFamily="34" charset="0"/>
              <a:ea typeface="+mn-ea"/>
              <a:cs typeface="Arial" pitchFamily="34" charset="0"/>
            </a:rPr>
            <a:t>Gli schemi di previsione della capacità dell'impresa di generare liquidità sono stati costruiti su più livelli, e così distinti:</a:t>
          </a:r>
        </a:p>
        <a:p>
          <a:pPr algn="l" rtl="0">
            <a:defRPr sz="1000"/>
          </a:pPr>
          <a:r>
            <a:rPr lang="it-IT" sz="1000" b="0" i="0" strike="noStrike" baseline="0">
              <a:solidFill>
                <a:srgbClr val="000000"/>
              </a:solidFill>
              <a:latin typeface="Arial" pitchFamily="34" charset="0"/>
              <a:ea typeface="+mn-ea"/>
              <a:cs typeface="Arial" pitchFamily="34" charset="0"/>
            </a:rPr>
            <a:t> </a:t>
          </a:r>
        </a:p>
        <a:p>
          <a:pPr algn="l" rtl="0">
            <a:defRPr sz="1000"/>
          </a:pPr>
          <a:r>
            <a:rPr lang="it-IT" sz="1000" b="0" i="0" strike="noStrike" baseline="0">
              <a:solidFill>
                <a:srgbClr val="000000"/>
              </a:solidFill>
              <a:latin typeface="Arial" pitchFamily="34" charset="0"/>
              <a:ea typeface="+mn-ea"/>
              <a:cs typeface="Arial" pitchFamily="34" charset="0"/>
            </a:rPr>
            <a:t>  &gt;  Schema CEE (foglio input)</a:t>
          </a:r>
        </a:p>
        <a:p>
          <a:pPr algn="l" rtl="0">
            <a:defRPr sz="1000"/>
          </a:pPr>
          <a:r>
            <a:rPr lang="it-IT" sz="1000" b="0" i="0" baseline="0">
              <a:latin typeface="Arial" pitchFamily="34" charset="0"/>
              <a:ea typeface="+mn-ea"/>
              <a:cs typeface="Arial" pitchFamily="34" charset="0"/>
            </a:rPr>
            <a:t>  &gt;  </a:t>
          </a:r>
          <a:r>
            <a:rPr lang="it-IT" sz="1000" b="0" i="0" strike="noStrike" baseline="0">
              <a:solidFill>
                <a:srgbClr val="000000"/>
              </a:solidFill>
              <a:latin typeface="Arial" pitchFamily="34" charset="0"/>
              <a:ea typeface="+mn-ea"/>
              <a:cs typeface="Arial" pitchFamily="34" charset="0"/>
            </a:rPr>
            <a:t>Informazioni Integrative (foglio input): specifica</a:t>
          </a:r>
          <a:r>
            <a:rPr lang="it-IT" sz="1000" b="0" i="0" baseline="0">
              <a:latin typeface="Arial" pitchFamily="34" charset="0"/>
              <a:ea typeface="+mn-ea"/>
              <a:cs typeface="Arial" pitchFamily="34" charset="0"/>
            </a:rPr>
            <a:t>, consolidandole, le informazioni provenienti dal foglio "Schema CEE"</a:t>
          </a:r>
        </a:p>
        <a:p>
          <a:pPr marL="0" marR="0" indent="0" algn="l" defTabSz="914400" rtl="0" eaLnBrk="1" fontAlgn="auto" latinLnBrk="0" hangingPunct="1">
            <a:lnSpc>
              <a:spcPct val="100000"/>
            </a:lnSpc>
            <a:spcBef>
              <a:spcPts val="0"/>
            </a:spcBef>
            <a:spcAft>
              <a:spcPts val="0"/>
            </a:spcAft>
            <a:buClrTx/>
            <a:buSzTx/>
            <a:buFontTx/>
            <a:buNone/>
            <a:tabLst/>
            <a:defRPr sz="1000"/>
          </a:pPr>
          <a:r>
            <a:rPr lang="it-IT" sz="1000" b="0" i="0" baseline="0">
              <a:latin typeface="Arial" pitchFamily="34" charset="0"/>
              <a:ea typeface="+mn-ea"/>
              <a:cs typeface="Arial" pitchFamily="34" charset="0"/>
            </a:rPr>
            <a:t>  &gt;  Stato Patrimoniale riclassificato </a:t>
          </a:r>
        </a:p>
        <a:p>
          <a:pPr marL="0" marR="0" indent="0" algn="l" defTabSz="914400" rtl="0" eaLnBrk="1" fontAlgn="auto" latinLnBrk="0" hangingPunct="1">
            <a:lnSpc>
              <a:spcPct val="100000"/>
            </a:lnSpc>
            <a:spcBef>
              <a:spcPts val="0"/>
            </a:spcBef>
            <a:spcAft>
              <a:spcPts val="0"/>
            </a:spcAft>
            <a:buClrTx/>
            <a:buSzTx/>
            <a:buFontTx/>
            <a:buNone/>
            <a:tabLst/>
            <a:defRPr sz="1000"/>
          </a:pPr>
          <a:r>
            <a:rPr lang="it-IT" sz="1000" b="0" i="0" baseline="0">
              <a:latin typeface="Arial" pitchFamily="34" charset="0"/>
              <a:ea typeface="+mn-ea"/>
              <a:cs typeface="Arial" pitchFamily="34" charset="0"/>
            </a:rPr>
            <a:t>  &gt;  Conto economico riclassificato </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it-IT" sz="1000" b="0" i="0" baseline="0">
              <a:latin typeface="Arial" pitchFamily="34" charset="0"/>
              <a:ea typeface="+mn-ea"/>
              <a:cs typeface="Arial" pitchFamily="34" charset="0"/>
            </a:rPr>
            <a:t>  &gt;  Conto economico riclassificato </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it-IT" sz="1000" b="0" i="0" baseline="0">
              <a:latin typeface="Arial" pitchFamily="34" charset="0"/>
              <a:ea typeface="+mn-ea"/>
              <a:cs typeface="Arial" pitchFamily="34" charset="0"/>
            </a:rPr>
            <a:t>  &gt;  Rendiconto finanziario</a:t>
          </a:r>
        </a:p>
        <a:p>
          <a:pPr marL="0" marR="0" indent="0" algn="l" defTabSz="914400" rtl="0" eaLnBrk="1" fontAlgn="auto" latinLnBrk="0" hangingPunct="1">
            <a:lnSpc>
              <a:spcPct val="100000"/>
            </a:lnSpc>
            <a:spcBef>
              <a:spcPts val="0"/>
            </a:spcBef>
            <a:spcAft>
              <a:spcPts val="0"/>
            </a:spcAft>
            <a:buClrTx/>
            <a:buSzTx/>
            <a:buFontTx/>
            <a:buNone/>
            <a:tabLst/>
            <a:defRPr sz="1000"/>
          </a:pPr>
          <a:r>
            <a:rPr lang="it-IT" sz="1000" b="0" i="0" baseline="0">
              <a:latin typeface="Arial" pitchFamily="34" charset="0"/>
              <a:ea typeface="+mn-ea"/>
              <a:cs typeface="Arial" pitchFamily="34" charset="0"/>
            </a:rPr>
            <a:t>&gt;  Indici di cash-flow</a:t>
          </a:r>
        </a:p>
        <a:p>
          <a:pPr algn="l" rtl="0"/>
          <a:endParaRPr lang="it-IT" sz="1000" b="0" i="0" baseline="0">
            <a:latin typeface="Arial" pitchFamily="34" charset="0"/>
            <a:ea typeface="+mn-ea"/>
            <a:cs typeface="Arial" pitchFamily="34" charset="0"/>
          </a:endParaRPr>
        </a:p>
        <a:p>
          <a:pPr algn="l" rtl="0"/>
          <a:r>
            <a:rPr lang="it-IT" sz="1000" b="0" i="0" baseline="0">
              <a:latin typeface="Arial" pitchFamily="34" charset="0"/>
              <a:ea typeface="+mn-ea"/>
              <a:cs typeface="Arial" pitchFamily="34" charset="0"/>
            </a:rPr>
            <a:t>Dal consolidamento di tali piani si perviene alla quantificazione delle prime grandezze economiche, patrimoniali e finanziarie rilevanti per la valutazione dell'impatto economico finanziario delle strategie formulate nel business plan:</a:t>
          </a:r>
        </a:p>
        <a:p>
          <a:pPr algn="l" rtl="0"/>
          <a:endParaRPr lang="it-IT" sz="1000" b="0" i="0" baseline="0">
            <a:latin typeface="Arial" pitchFamily="34" charset="0"/>
            <a:ea typeface="+mn-ea"/>
            <a:cs typeface="Arial" pitchFamily="34" charset="0"/>
          </a:endParaRPr>
        </a:p>
        <a:p>
          <a:pPr algn="l" rtl="0"/>
          <a:r>
            <a:rPr lang="it-IT" sz="1000" b="0" i="0" baseline="0">
              <a:latin typeface="Arial" pitchFamily="34" charset="0"/>
              <a:ea typeface="+mn-ea"/>
              <a:cs typeface="Arial" pitchFamily="34" charset="0"/>
            </a:rPr>
            <a:t>       - reddito operativo;</a:t>
          </a:r>
          <a:endParaRPr lang="it-IT" sz="1000" i="0">
            <a:latin typeface="Arial" pitchFamily="34" charset="0"/>
            <a:cs typeface="Arial" pitchFamily="34" charset="0"/>
          </a:endParaRPr>
        </a:p>
        <a:p>
          <a:pPr algn="l" rtl="0"/>
          <a:r>
            <a:rPr lang="it-IT" sz="1000" b="0" i="0" baseline="0">
              <a:latin typeface="Arial" pitchFamily="34" charset="0"/>
              <a:ea typeface="+mn-ea"/>
              <a:cs typeface="Arial" pitchFamily="34" charset="0"/>
            </a:rPr>
            <a:t>       - capitale investito netto;</a:t>
          </a:r>
          <a:endParaRPr lang="it-IT" sz="1000" i="0">
            <a:latin typeface="Arial" pitchFamily="34" charset="0"/>
            <a:cs typeface="Arial" pitchFamily="34" charset="0"/>
          </a:endParaRPr>
        </a:p>
        <a:p>
          <a:pPr algn="l"/>
          <a:r>
            <a:rPr lang="it-IT" sz="1000" b="0" i="0" baseline="0">
              <a:latin typeface="Arial" pitchFamily="34" charset="0"/>
              <a:ea typeface="+mn-ea"/>
              <a:cs typeface="Arial" pitchFamily="34" charset="0"/>
            </a:rPr>
            <a:t>       - fabbisogno finanziario operativo.</a:t>
          </a:r>
        </a:p>
        <a:p>
          <a:pPr algn="l"/>
          <a:endParaRPr lang="it-IT" sz="1000" b="0" i="0" baseline="0">
            <a:latin typeface="Arial" pitchFamily="34" charset="0"/>
            <a:ea typeface="+mn-ea"/>
            <a:cs typeface="Arial" pitchFamily="34" charset="0"/>
          </a:endParaRPr>
        </a:p>
        <a:p>
          <a:pPr algn="l"/>
          <a:r>
            <a:rPr lang="it-IT" sz="1000" b="0" i="0" baseline="0">
              <a:latin typeface="Arial" pitchFamily="34" charset="0"/>
              <a:ea typeface="+mn-ea"/>
              <a:cs typeface="Arial" pitchFamily="34" charset="0"/>
            </a:rPr>
            <a:t>Previa quantificazione dei flussi finanziari generati da attività relative alla gestione extra-operativa (politica di dividendi, servizio del debito, pagamento di imposte), si perviene alla definizione di un fabbisogno finanziario complessivo provvisorio, rispetto al quale formulare una prima ipotesi di copertura attraverso il ricorso a capitale di rischio ed a mezzi di terzi. Sulla base della struttura delle fonti ipotizzata si quantificano i costi (o proventi) di natura finanziaria; da ciò, si formulano le modalità di copertura dell'eventuale fabbisogno da essi generato. Avendo quantificato l'impatto economico della gestione finanziaria si determina il risultato ante imposte della nuova iniziativa, in funzione del quale si definisce il carico fiscale gravante sui diversi esercizi ed il risultato economico netto.</a:t>
          </a:r>
        </a:p>
        <a:p>
          <a:pPr algn="l"/>
          <a:r>
            <a:rPr lang="it-IT" sz="1000" b="0" i="0" baseline="0">
              <a:latin typeface="Arial" pitchFamily="34" charset="0"/>
              <a:ea typeface="+mn-ea"/>
              <a:cs typeface="Arial" pitchFamily="34" charset="0"/>
            </a:rPr>
            <a:t>Tali elementi permettono di addivenire alla struttura definitiva degli impieghi e delle fonti, che deve essere sottoposta ad una verifica di fattibilità dal punto di vista finanziario (incompatibilità oppure riserva finanziaria). </a:t>
          </a:r>
        </a:p>
        <a:p>
          <a:pPr algn="l"/>
          <a:endParaRPr lang="it-IT" sz="1000" b="0" i="0" baseline="0">
            <a:latin typeface="Arial" pitchFamily="34" charset="0"/>
            <a:ea typeface="+mn-ea"/>
            <a:cs typeface="Arial" pitchFamily="34" charset="0"/>
          </a:endParaRPr>
        </a:p>
        <a:p>
          <a:pPr algn="ctr"/>
          <a:r>
            <a:rPr lang="it-IT" sz="1000" b="1" i="0" baseline="0">
              <a:solidFill>
                <a:srgbClr val="C00000"/>
              </a:solidFill>
              <a:latin typeface="Arial" pitchFamily="34" charset="0"/>
              <a:ea typeface="+mn-ea"/>
              <a:cs typeface="Arial" pitchFamily="34" charset="0"/>
            </a:rPr>
            <a:t>BUSINESS GAME</a:t>
          </a:r>
        </a:p>
        <a:p>
          <a:pPr algn="l"/>
          <a:r>
            <a:rPr lang="it-IT" sz="1000" b="0" i="0" baseline="0">
              <a:latin typeface="Arial" pitchFamily="34" charset="0"/>
              <a:ea typeface="+mn-ea"/>
              <a:cs typeface="Arial" pitchFamily="34" charset="0"/>
            </a:rPr>
            <a:t>Descrivete l’iniziativa imprenditoriale (formulate le principali ipotesi) e declinatele in termini numerici così da pervenire al Cash Flow Statement la cui elaborazione consenta di pervenire ai seguenti due obiettivi:</a:t>
          </a:r>
        </a:p>
        <a:p>
          <a:pPr marL="171450" indent="-171450" algn="l">
            <a:buFont typeface="Wingdings" panose="05000000000000000000" pitchFamily="2" charset="2"/>
            <a:buChar char="q"/>
          </a:pPr>
          <a:r>
            <a:rPr lang="it-IT" sz="1000" b="1" i="0" baseline="0">
              <a:solidFill>
                <a:srgbClr val="C00000"/>
              </a:solidFill>
              <a:latin typeface="Arial" pitchFamily="34" charset="0"/>
              <a:ea typeface="+mn-ea"/>
              <a:cs typeface="Arial" pitchFamily="34" charset="0"/>
            </a:rPr>
            <a:t>Cash Flow Return on Sales</a:t>
          </a:r>
          <a:r>
            <a:rPr lang="it-IT" sz="1000" b="0" i="0" baseline="0">
              <a:latin typeface="Arial" pitchFamily="34" charset="0"/>
              <a:ea typeface="+mn-ea"/>
              <a:cs typeface="Arial" pitchFamily="34" charset="0"/>
            </a:rPr>
            <a:t> - Cash Flow from Operation (CFO) / Ricavi delle vendite e delle prestazioni - </a:t>
          </a:r>
          <a:r>
            <a:rPr lang="it-IT" sz="1000" b="1" i="0" baseline="0">
              <a:latin typeface="Arial" pitchFamily="34" charset="0"/>
              <a:ea typeface="+mn-ea"/>
              <a:cs typeface="Arial" pitchFamily="34" charset="0"/>
            </a:rPr>
            <a:t>Indice positivo e crescente ad iniziare dal secondo anno; Il quinto anno (ultimo) &gt; 3%.</a:t>
          </a:r>
        </a:p>
        <a:p>
          <a:pPr marL="171450" indent="-171450" algn="l">
            <a:buFont typeface="Wingdings" panose="05000000000000000000" pitchFamily="2" charset="2"/>
            <a:buChar char="q"/>
          </a:pPr>
          <a:r>
            <a:rPr lang="it-IT" sz="1000" b="1" i="0" baseline="0">
              <a:solidFill>
                <a:srgbClr val="C00000"/>
              </a:solidFill>
              <a:latin typeface="Arial" pitchFamily="34" charset="0"/>
              <a:ea typeface="+mn-ea"/>
              <a:cs typeface="Arial" pitchFamily="34" charset="0"/>
            </a:rPr>
            <a:t>Coverage finanziario </a:t>
          </a:r>
          <a:r>
            <a:rPr lang="it-IT" sz="1000" b="0" i="0" baseline="0">
              <a:latin typeface="Arial" pitchFamily="34" charset="0"/>
              <a:ea typeface="+mn-ea"/>
              <a:cs typeface="Arial" pitchFamily="34" charset="0"/>
            </a:rPr>
            <a:t>- Free Cash Flow from Operations (FCFO) / (Totale oneri finanziari + Rimborso debiti) - </a:t>
          </a:r>
          <a:r>
            <a:rPr lang="it-IT" sz="1000" b="1" i="0" baseline="0">
              <a:latin typeface="Arial" pitchFamily="34" charset="0"/>
              <a:ea typeface="+mn-ea"/>
              <a:cs typeface="Arial" pitchFamily="34" charset="0"/>
            </a:rPr>
            <a:t>Indice positivo e crescente ad iniziare dal secondo anno; Il quinto anno (ultimo) &gt; 0,5.</a:t>
          </a:r>
        </a:p>
        <a:p>
          <a:pPr algn="l"/>
          <a:endParaRPr lang="it-IT" sz="1000" i="0">
            <a:latin typeface="Arial" pitchFamily="34" charset="0"/>
            <a:cs typeface="Arial" pitchFamily="34" charset="0"/>
          </a:endParaRPr>
        </a:p>
        <a:p>
          <a:pPr algn="l" rtl="0">
            <a:defRPr sz="1000"/>
          </a:pPr>
          <a:endParaRPr lang="it-IT" sz="1000" i="0" baseline="0">
            <a:latin typeface="Arial" pitchFamily="34" charset="0"/>
            <a:ea typeface="+mn-ea"/>
            <a:cs typeface="Arial" pitchFamily="34" charset="0"/>
          </a:endParaRPr>
        </a:p>
        <a:p>
          <a:pPr algn="l" rtl="0">
            <a:defRPr sz="1000"/>
          </a:pPr>
          <a:r>
            <a:rPr lang="it-IT" sz="800" b="1" i="0" baseline="0">
              <a:latin typeface="Arial" pitchFamily="34" charset="0"/>
              <a:ea typeface="+mn-ea"/>
              <a:cs typeface="Arial" pitchFamily="34" charset="0"/>
            </a:rPr>
            <a:t>NOTA INFORMATIVA</a:t>
          </a:r>
          <a:r>
            <a:rPr lang="it-IT" sz="600" b="1" i="0" baseline="0">
              <a:latin typeface="Arial" pitchFamily="34" charset="0"/>
              <a:ea typeface="+mn-ea"/>
              <a:cs typeface="Arial" pitchFamily="34" charset="0"/>
            </a:rPr>
            <a:t>1</a:t>
          </a:r>
          <a:r>
            <a:rPr lang="it-IT" sz="800" i="0" baseline="0">
              <a:latin typeface="Arial" pitchFamily="34" charset="0"/>
              <a:ea typeface="+mn-ea"/>
              <a:cs typeface="Arial" pitchFamily="34" charset="0"/>
            </a:rPr>
            <a:t>: Lo studente è pregato di inserire i dati unicamente nelle celle colorate; molti fogli di lavoro sono protetti da password. L'autore si riserva il diritto di fornire, previa sua autorizzazione, la password per rimuovere le  protezioni.</a:t>
          </a:r>
        </a:p>
        <a:p>
          <a:pPr algn="l" rtl="0" fontAlgn="base"/>
          <a:endParaRPr lang="it-IT" sz="1100" i="0" baseline="0">
            <a:latin typeface="+mn-lt"/>
            <a:ea typeface="+mn-ea"/>
            <a:cs typeface="+mn-cs"/>
          </a:endParaRPr>
        </a:p>
        <a:p>
          <a:pPr algn="l" rtl="0"/>
          <a:r>
            <a:rPr lang="it-IT" sz="800" b="1" i="0" baseline="0">
              <a:latin typeface="Arial" pitchFamily="34" charset="0"/>
              <a:ea typeface="+mn-ea"/>
              <a:cs typeface="Arial" pitchFamily="34" charset="0"/>
            </a:rPr>
            <a:t>NOTA INFORMATIVA</a:t>
          </a:r>
          <a:r>
            <a:rPr lang="it-IT" sz="600" b="1" i="0" baseline="0">
              <a:latin typeface="Arial" pitchFamily="34" charset="0"/>
              <a:ea typeface="+mn-ea"/>
              <a:cs typeface="Arial" pitchFamily="34" charset="0"/>
            </a:rPr>
            <a:t>2</a:t>
          </a:r>
          <a:r>
            <a:rPr lang="it-IT" sz="800" i="0" baseline="0">
              <a:latin typeface="Arial" pitchFamily="34" charset="0"/>
              <a:ea typeface="+mn-ea"/>
              <a:cs typeface="Arial" pitchFamily="34" charset="0"/>
            </a:rPr>
            <a:t>: Prima dell'utilizzo di questo applicativo, si consiglia la lettura della dispensa fornita dall'autore: "La valutazione economico-finanziaria della strategia".</a:t>
          </a:r>
          <a:endParaRPr lang="it-IT" sz="800" i="0">
            <a:latin typeface="Arial" pitchFamily="34" charset="0"/>
            <a:cs typeface="Arial" pitchFamily="34" charset="0"/>
          </a:endParaRPr>
        </a:p>
        <a:p>
          <a:pPr algn="l" rtl="0">
            <a:defRPr sz="1000"/>
          </a:pPr>
          <a:r>
            <a:rPr lang="it-IT" sz="1000" b="0" i="0" strike="noStrike" baseline="0">
              <a:solidFill>
                <a:srgbClr val="000000"/>
              </a:solidFill>
              <a:latin typeface="Arial" pitchFamily="34" charset="0"/>
              <a:ea typeface="+mn-ea"/>
              <a:cs typeface="Arial" pitchFamily="34" charset="0"/>
            </a:rPr>
            <a:t>                                                                                        </a:t>
          </a:r>
        </a:p>
        <a:p>
          <a:pPr algn="l" rtl="0">
            <a:defRPr sz="1000"/>
          </a:pPr>
          <a:endParaRPr lang="it-IT" sz="1000" b="0" i="0" strike="noStrike" baseline="0">
            <a:solidFill>
              <a:srgbClr val="000000"/>
            </a:solidFill>
            <a:latin typeface="Arial" pitchFamily="34" charset="0"/>
            <a:ea typeface="+mn-ea"/>
            <a:cs typeface="Arial" pitchFamily="34" charset="0"/>
          </a:endParaRPr>
        </a:p>
        <a:p>
          <a:pPr algn="l" rtl="0">
            <a:defRPr sz="1000"/>
          </a:pPr>
          <a:r>
            <a:rPr lang="it-IT" sz="1000" b="0" i="0" strike="noStrike" baseline="0">
              <a:solidFill>
                <a:srgbClr val="000000"/>
              </a:solidFill>
              <a:latin typeface="Arial" pitchFamily="34" charset="0"/>
              <a:ea typeface="+mn-ea"/>
              <a:cs typeface="Arial" pitchFamily="34" charset="0"/>
            </a:rPr>
            <a:t>                                                                                                 L'autore: Prof. Andrea QUINTILIANI</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utente/Documenti/ILO_StartCup/ILO_Formazione_BP/Definitivo%20ILO_consegnato%20ai%20ragazzi/Start%20cup%202007_SoftwareBP_AQ.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1/ADMINI~1/IMPOST~1/Temp/2maggi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modina/Documents/Documenti_Michele/Works%20in%20progress/Leam_2007/Elaborati/Modina_AndreaQ/Works%20in%20progress/Leam/Users/zubbermen/Desktop/Valtenesi_srl_AnalisiBilancio_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elcome"/>
      <sheetName val="Menu"/>
      <sheetName val="PRESENTAZIONE"/>
      <sheetName val="-------"/>
      <sheetName val="Copertina1"/>
      <sheetName val="Mercati"/>
      <sheetName val="Competitors"/>
      <sheetName val="Concorrenti_ProdottoB"/>
      <sheetName val="Concorrenti_ProdottoA"/>
      <sheetName val="Concorrenti_ProdottoC"/>
      <sheetName val="Concorrenti_ProdottoD"/>
      <sheetName val="Concorrenti_ProdottoE"/>
      <sheetName val="Clienti"/>
      <sheetName val="Sintesi"/>
      <sheetName val="Mappa"/>
      <sheetName val="---------"/>
      <sheetName val="Copertina 2"/>
      <sheetName val="Istruzioni"/>
      <sheetName val="Industry Matrix"/>
      <sheetName val="Analisi settore"/>
      <sheetName val="Organizational Analysis"/>
      <sheetName val="SFAS Matrix"/>
      <sheetName val="TOWS Matrix"/>
      <sheetName val="Possibili strategie"/>
      <sheetName val="----------"/>
      <sheetName val="Copertina 3"/>
      <sheetName val="Istruzioni "/>
      <sheetName val="Attrattività settore"/>
      <sheetName val="Posizione competitiva"/>
      <sheetName val="Opzioni strategiche"/>
      <sheetName val="---------- "/>
      <sheetName val="Copertina 4"/>
      <sheetName val="MKT.XLS"/>
      <sheetName val="PROD.XLS"/>
      <sheetName val="STRUTT.XLS"/>
      <sheetName val="PERS.XLS"/>
      <sheetName val="INV.XLS"/>
      <sheetName val="LEASING.XLS"/>
      <sheetName val="P_ECOFIN.XLS"/>
      <sheetName val="--------"/>
      <sheetName val="Copertina 5"/>
      <sheetName val="2 - Schema CEE"/>
      <sheetName val="2a - Informazioni Integrative"/>
      <sheetName val="3 - SP Fin"/>
      <sheetName val="3 - SP Gest"/>
      <sheetName val="4 - CE_CV"/>
      <sheetName val="4 - CE_VA"/>
      <sheetName val="5a - Cash Flow"/>
      <sheetName val="5b - Cash Flow"/>
      <sheetName val="5c - Fund Flow"/>
      <sheetName val="6 - Indici_CashFlow"/>
      <sheetName val="6a - Indici"/>
      <sheetName val="6b - Indici"/>
      <sheetName val="6c - DuPont)"/>
      <sheetName val="6d - Grandezze"/>
      <sheetName val="6e - fabbisogno"/>
      <sheetName val="6f - Leva finanziaria"/>
      <sheetName val="6f - Grafico L.F."/>
      <sheetName val="6f - Grafico L.O"/>
      <sheetName val="6g - BEA "/>
      <sheetName val="6g - Grafico BEA1"/>
      <sheetName val="6g - Grafico BEA2"/>
      <sheetName val="6g - BEA t=1"/>
      <sheetName val="6g - BEA t=2"/>
      <sheetName val="6g- BEA t=3"/>
      <sheetName val="6g - BEA t=4"/>
      <sheetName val="6g - BEA t=5"/>
      <sheetName val="7 - Confronto Dati Settore"/>
      <sheetName val="7a - Confonto Dati Set_Grafici"/>
      <sheetName val="8 - Analisi Orizzontale"/>
      <sheetName val="9 - Analisi Verticale"/>
      <sheetName val="10 - Fatturato"/>
      <sheetName val="10a - Fatturato_Grafico"/>
      <sheetName val="11 - Risultato"/>
      <sheetName val="12 - Costi"/>
      <sheetName val="13 - Struttura"/>
      <sheetName val="13a - Struttura_Grafico1"/>
      <sheetName val="13a - Struttura_Grafico2"/>
      <sheetName val="14 - Immobilizzazioni"/>
      <sheetName val="15- CCN"/>
      <sheetName val="16 - PFN"/>
      <sheetName val="16a - PFN_Grafico"/>
      <sheetName val="17 - EBITDAsuVAL"/>
      <sheetName val="17a - EBITDAsuVAL_Grafico"/>
      <sheetName val="&lt;----&gt; "/>
      <sheetName val="Copertina 6"/>
      <sheetName val="18 - Best Practices"/>
      <sheetName val="19 - Scoring"/>
      <sheetName val="20 - Scala Master"/>
      <sheetName val="20b - Scala Master con indic_CF"/>
      <sheetName val="21 - Pre-rating"/>
      <sheetName val="21b - Pre-rating con indic_CF"/>
      <sheetName val="22 - Evidenze"/>
      <sheetName val="&lt;--------&gt;"/>
      <sheetName val="Copertina 7"/>
      <sheetName val="23a - Altman_t=1"/>
      <sheetName val="23b - Altman_t=2"/>
      <sheetName val="23c - Altman_t=3"/>
      <sheetName val="23d - Altman_t=4"/>
      <sheetName val="23e - Altman_t=5"/>
      <sheetName val="23f - Altman_Dati"/>
      <sheetName val="23g - Altman_Dati_Grafic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37">
          <cell r="B37">
            <v>0</v>
          </cell>
          <cell r="C37">
            <v>152880</v>
          </cell>
          <cell r="D37">
            <v>382200</v>
          </cell>
          <cell r="E37">
            <v>509600</v>
          </cell>
          <cell r="F37">
            <v>649740</v>
          </cell>
        </row>
        <row r="38">
          <cell r="C38">
            <v>0</v>
          </cell>
          <cell r="D38">
            <v>0</v>
          </cell>
          <cell r="E38">
            <v>0</v>
          </cell>
          <cell r="F38">
            <v>0</v>
          </cell>
        </row>
        <row r="39">
          <cell r="C39">
            <v>10000</v>
          </cell>
          <cell r="D39">
            <v>12000</v>
          </cell>
          <cell r="E39">
            <v>15000</v>
          </cell>
          <cell r="F39">
            <v>20000</v>
          </cell>
        </row>
        <row r="115">
          <cell r="B115">
            <v>0</v>
          </cell>
          <cell r="C115">
            <v>1560000</v>
          </cell>
          <cell r="D115">
            <v>3900000</v>
          </cell>
          <cell r="E115">
            <v>5200000</v>
          </cell>
          <cell r="F115">
            <v>6630000</v>
          </cell>
        </row>
        <row r="117">
          <cell r="B117">
            <v>0</v>
          </cell>
          <cell r="C117">
            <v>1528800</v>
          </cell>
          <cell r="D117">
            <v>3822000</v>
          </cell>
          <cell r="E117">
            <v>5096000</v>
          </cell>
          <cell r="F117">
            <v>6497400</v>
          </cell>
        </row>
      </sheetData>
      <sheetData sheetId="33">
        <row r="15">
          <cell r="B15">
            <v>0</v>
          </cell>
          <cell r="C15">
            <v>20000</v>
          </cell>
          <cell r="D15">
            <v>47500</v>
          </cell>
          <cell r="E15">
            <v>62500</v>
          </cell>
          <cell r="F15">
            <v>80000</v>
          </cell>
        </row>
        <row r="22">
          <cell r="B22">
            <v>1</v>
          </cell>
          <cell r="C22">
            <v>2</v>
          </cell>
          <cell r="D22">
            <v>4</v>
          </cell>
          <cell r="E22">
            <v>6</v>
          </cell>
          <cell r="F22">
            <v>7</v>
          </cell>
        </row>
        <row r="23">
          <cell r="B23">
            <v>2</v>
          </cell>
          <cell r="C23">
            <v>4</v>
          </cell>
          <cell r="D23">
            <v>5</v>
          </cell>
          <cell r="E23">
            <v>6</v>
          </cell>
          <cell r="F23">
            <v>8</v>
          </cell>
        </row>
        <row r="24">
          <cell r="B24">
            <v>3</v>
          </cell>
          <cell r="C24">
            <v>4</v>
          </cell>
          <cell r="D24">
            <v>8</v>
          </cell>
          <cell r="E24">
            <v>12</v>
          </cell>
          <cell r="F24">
            <v>15</v>
          </cell>
        </row>
      </sheetData>
      <sheetData sheetId="34"/>
      <sheetData sheetId="35">
        <row r="83">
          <cell r="B83">
            <v>90000</v>
          </cell>
          <cell r="C83">
            <v>150800</v>
          </cell>
          <cell r="D83">
            <v>285245.99999999994</v>
          </cell>
          <cell r="E83">
            <v>367644.42</v>
          </cell>
          <cell r="F83">
            <v>380511.97469999996</v>
          </cell>
        </row>
        <row r="92">
          <cell r="B92">
            <v>515000</v>
          </cell>
          <cell r="C92">
            <v>821600</v>
          </cell>
          <cell r="D92">
            <v>1410084</v>
          </cell>
          <cell r="E92">
            <v>1905066.5399999996</v>
          </cell>
          <cell r="F92">
            <v>2352255.8435999998</v>
          </cell>
        </row>
        <row r="98">
          <cell r="B98">
            <v>185000</v>
          </cell>
          <cell r="C98">
            <v>192400</v>
          </cell>
          <cell r="D98">
            <v>199134</v>
          </cell>
          <cell r="E98">
            <v>206103.68999999997</v>
          </cell>
          <cell r="F98">
            <v>213317.31914999997</v>
          </cell>
        </row>
        <row r="119">
          <cell r="B119">
            <v>36340</v>
          </cell>
          <cell r="C119">
            <v>85122</v>
          </cell>
          <cell r="D119">
            <v>161860.68</v>
          </cell>
          <cell r="E119">
            <v>257221.27124999999</v>
          </cell>
          <cell r="F119">
            <v>364072.97531024995</v>
          </cell>
        </row>
      </sheetData>
      <sheetData sheetId="36">
        <row r="41">
          <cell r="B41">
            <v>557500</v>
          </cell>
          <cell r="C41">
            <v>163800</v>
          </cell>
          <cell r="D41">
            <v>254100</v>
          </cell>
          <cell r="E41">
            <v>262500</v>
          </cell>
          <cell r="F41">
            <v>233100</v>
          </cell>
        </row>
        <row r="79">
          <cell r="B79">
            <v>3375</v>
          </cell>
          <cell r="C79">
            <v>6750</v>
          </cell>
          <cell r="D79">
            <v>6750</v>
          </cell>
          <cell r="E79">
            <v>6750</v>
          </cell>
          <cell r="F79">
            <v>6750</v>
          </cell>
        </row>
        <row r="86">
          <cell r="B86">
            <v>50250</v>
          </cell>
          <cell r="C86">
            <v>116880</v>
          </cell>
          <cell r="D86">
            <v>158670</v>
          </cell>
          <cell r="E86">
            <v>210330</v>
          </cell>
          <cell r="F86">
            <v>259890</v>
          </cell>
        </row>
        <row r="93">
          <cell r="B93">
            <v>1675</v>
          </cell>
          <cell r="C93">
            <v>3350</v>
          </cell>
          <cell r="D93">
            <v>3350</v>
          </cell>
          <cell r="E93">
            <v>3350</v>
          </cell>
          <cell r="F93">
            <v>3350</v>
          </cell>
        </row>
        <row r="101">
          <cell r="B101">
            <v>55300</v>
          </cell>
          <cell r="C101">
            <v>182280</v>
          </cell>
          <cell r="D101">
            <v>351050</v>
          </cell>
          <cell r="E101">
            <v>571480</v>
          </cell>
          <cell r="F101">
            <v>841470</v>
          </cell>
        </row>
        <row r="143">
          <cell r="B143">
            <v>0</v>
          </cell>
          <cell r="C143">
            <v>0</v>
          </cell>
          <cell r="D143">
            <v>0</v>
          </cell>
          <cell r="E143">
            <v>0</v>
          </cell>
          <cell r="F143">
            <v>0</v>
          </cell>
        </row>
      </sheetData>
      <sheetData sheetId="37">
        <row r="44">
          <cell r="B44">
            <v>0</v>
          </cell>
          <cell r="C44">
            <v>0</v>
          </cell>
          <cell r="D44">
            <v>0</v>
          </cell>
          <cell r="E44">
            <v>0</v>
          </cell>
          <cell r="F44">
            <v>0</v>
          </cell>
        </row>
      </sheetData>
      <sheetData sheetId="38">
        <row r="1">
          <cell r="A1" t="str">
            <v>Le celle del presente foglio che contengono formule non sono modificabili. Nelle celle colorate, invece, è consentita l'immissione di valori al fine di variare le ipotesi di simulazione.</v>
          </cell>
        </row>
        <row r="2">
          <cell r="A2" t="str">
            <v>MODELLO ECONOMICO-FINANZIARIO</v>
          </cell>
        </row>
        <row r="3">
          <cell r="A3" t="str">
            <v>PARAMETRI DI INPUT   :</v>
          </cell>
          <cell r="B3" t="str">
            <v>START-UP</v>
          </cell>
          <cell r="C3" t="str">
            <v>II ANNO</v>
          </cell>
          <cell r="D3" t="str">
            <v>III ANNO</v>
          </cell>
          <cell r="E3" t="str">
            <v>IV ANNO</v>
          </cell>
          <cell r="F3" t="str">
            <v>V ANNO</v>
          </cell>
        </row>
        <row r="4">
          <cell r="A4" t="str">
            <v>Aliquota % I.V.A.</v>
          </cell>
          <cell r="B4">
            <v>0.19</v>
          </cell>
          <cell r="C4">
            <v>0.19</v>
          </cell>
          <cell r="D4">
            <v>0.19</v>
          </cell>
          <cell r="E4">
            <v>0.19</v>
          </cell>
          <cell r="F4">
            <v>0.19</v>
          </cell>
        </row>
        <row r="5">
          <cell r="A5" t="str">
            <v xml:space="preserve">Limite regime IVA trimestrale </v>
          </cell>
          <cell r="B5">
            <v>480</v>
          </cell>
          <cell r="C5">
            <v>480</v>
          </cell>
          <cell r="D5">
            <v>480</v>
          </cell>
          <cell r="E5">
            <v>480</v>
          </cell>
          <cell r="F5">
            <v>480</v>
          </cell>
        </row>
        <row r="6">
          <cell r="A6" t="str">
            <v>Inflazione</v>
          </cell>
          <cell r="B6">
            <v>0.05</v>
          </cell>
          <cell r="C6">
            <v>0.04</v>
          </cell>
          <cell r="D6">
            <v>3.5000000000000003E-2</v>
          </cell>
          <cell r="E6">
            <v>3.5000000000000003E-2</v>
          </cell>
        </row>
        <row r="7">
          <cell r="A7" t="str">
            <v>Cassa desiderata</v>
          </cell>
          <cell r="B7">
            <v>5000</v>
          </cell>
          <cell r="C7">
            <v>5000</v>
          </cell>
          <cell r="D7">
            <v>5000</v>
          </cell>
          <cell r="E7">
            <v>5000</v>
          </cell>
          <cell r="F7">
            <v>5000</v>
          </cell>
        </row>
        <row r="8">
          <cell r="A8" t="str">
            <v xml:space="preserve">% accantonamento annuo svalutazione crediti </v>
          </cell>
          <cell r="B8">
            <v>5.0000000000000001E-3</v>
          </cell>
          <cell r="C8">
            <v>5.0000000000000001E-3</v>
          </cell>
          <cell r="D8">
            <v>5.0000000000000001E-3</v>
          </cell>
          <cell r="E8">
            <v>5.0000000000000001E-3</v>
          </cell>
          <cell r="F8">
            <v>5.0000000000000001E-3</v>
          </cell>
        </row>
        <row r="9">
          <cell r="A9" t="str">
            <v>Max livello % Fondo svalutazione su crediti</v>
          </cell>
          <cell r="B9">
            <v>0.05</v>
          </cell>
          <cell r="C9">
            <v>0.05</v>
          </cell>
          <cell r="D9">
            <v>0.05</v>
          </cell>
          <cell r="E9">
            <v>0.05</v>
          </cell>
          <cell r="F9">
            <v>0.05</v>
          </cell>
        </row>
        <row r="10">
          <cell r="A10" t="str">
            <v>Crediti diversi</v>
          </cell>
          <cell r="B10">
            <v>5.0000000000000001E-3</v>
          </cell>
          <cell r="C10">
            <v>5.0000000000000001E-3</v>
          </cell>
          <cell r="D10">
            <v>5.0000000000000001E-3</v>
          </cell>
          <cell r="E10">
            <v>5.0000000000000001E-3</v>
          </cell>
          <cell r="F10">
            <v>5.0000000000000001E-3</v>
          </cell>
        </row>
        <row r="11">
          <cell r="A11" t="str">
            <v>Debiti diversi</v>
          </cell>
          <cell r="B11">
            <v>5.0000000000000001E-3</v>
          </cell>
          <cell r="C11">
            <v>5.0000000000000001E-3</v>
          </cell>
          <cell r="D11">
            <v>5.0000000000000001E-3</v>
          </cell>
          <cell r="E11">
            <v>5.0000000000000001E-3</v>
          </cell>
          <cell r="F11">
            <v>5.0000000000000001E-3</v>
          </cell>
        </row>
        <row r="12">
          <cell r="A12" t="str">
            <v>Tasso di attualizzazione dei flussi di cassa</v>
          </cell>
          <cell r="B12">
            <v>0</v>
          </cell>
          <cell r="C12" t="str">
            <v>Se=0 Attualizzazione al ROI minimo medio</v>
          </cell>
        </row>
        <row r="14">
          <cell r="A14" t="str">
            <v>RIEPILOGO DELL'IVA</v>
          </cell>
        </row>
        <row r="15">
          <cell r="B15" t="str">
            <v>START-UP</v>
          </cell>
          <cell r="C15" t="str">
            <v>II ANNO</v>
          </cell>
          <cell r="D15" t="str">
            <v>III ANNO</v>
          </cell>
          <cell r="E15" t="str">
            <v>IV ANNO</v>
          </cell>
          <cell r="F15" t="str">
            <v>V ANNO</v>
          </cell>
        </row>
        <row r="16">
          <cell r="A16" t="str">
            <v>I.V.A. a Credito</v>
          </cell>
        </row>
        <row r="17">
          <cell r="A17" t="str">
            <v>Piano di marketing</v>
          </cell>
          <cell r="B17">
            <v>6840</v>
          </cell>
          <cell r="C17">
            <v>0</v>
          </cell>
          <cell r="D17">
            <v>0</v>
          </cell>
          <cell r="E17">
            <v>0</v>
          </cell>
          <cell r="F17">
            <v>0</v>
          </cell>
        </row>
        <row r="18">
          <cell r="A18" t="str">
            <v>Piano di produzione</v>
          </cell>
          <cell r="B18">
            <v>95475</v>
          </cell>
          <cell r="C18">
            <v>34922</v>
          </cell>
          <cell r="D18">
            <v>57304</v>
          </cell>
          <cell r="E18">
            <v>61750</v>
          </cell>
          <cell r="F18">
            <v>59489</v>
          </cell>
        </row>
        <row r="19">
          <cell r="A19" t="str">
            <v>Piano di struttura</v>
          </cell>
          <cell r="B19">
            <v>4180</v>
          </cell>
          <cell r="C19">
            <v>475</v>
          </cell>
          <cell r="D19">
            <v>475</v>
          </cell>
          <cell r="E19">
            <v>661.2</v>
          </cell>
          <cell r="F19">
            <v>924.76800000000003</v>
          </cell>
        </row>
        <row r="20">
          <cell r="A20" t="str">
            <v>Piano del personale</v>
          </cell>
          <cell r="B20">
            <v>35340</v>
          </cell>
          <cell r="C20">
            <v>21439.599999999999</v>
          </cell>
          <cell r="D20">
            <v>41209.974000000002</v>
          </cell>
          <cell r="E20">
            <v>36090.427229999987</v>
          </cell>
          <cell r="F20">
            <v>33957.811075499994</v>
          </cell>
        </row>
        <row r="21">
          <cell r="A21" t="str">
            <v>Leasing</v>
          </cell>
          <cell r="B21">
            <v>0</v>
          </cell>
          <cell r="C21">
            <v>0</v>
          </cell>
          <cell r="D21">
            <v>0</v>
          </cell>
          <cell r="E21">
            <v>0</v>
          </cell>
          <cell r="F21">
            <v>0</v>
          </cell>
        </row>
        <row r="22">
          <cell r="A22" t="str">
            <v>Totale I.V.A. a Credito</v>
          </cell>
          <cell r="B22">
            <v>141835</v>
          </cell>
          <cell r="C22">
            <v>56836.6</v>
          </cell>
          <cell r="D22">
            <v>98988.974000000002</v>
          </cell>
          <cell r="E22">
            <v>98501.627229999984</v>
          </cell>
          <cell r="F22">
            <v>94371.579075499991</v>
          </cell>
        </row>
        <row r="24">
          <cell r="A24" t="str">
            <v>I. V.A. a Debito</v>
          </cell>
        </row>
        <row r="25">
          <cell r="A25" t="str">
            <v>Piano di marketing</v>
          </cell>
          <cell r="B25">
            <v>0</v>
          </cell>
          <cell r="C25">
            <v>-259524.8</v>
          </cell>
          <cell r="D25">
            <v>-651282</v>
          </cell>
          <cell r="E25">
            <v>-868566</v>
          </cell>
          <cell r="F25">
            <v>-1107255.3999999999</v>
          </cell>
        </row>
        <row r="26">
          <cell r="A26" t="str">
            <v>Piano di produzione</v>
          </cell>
          <cell r="B26">
            <v>0</v>
          </cell>
          <cell r="C26">
            <v>0</v>
          </cell>
          <cell r="D26">
            <v>0</v>
          </cell>
          <cell r="E26">
            <v>0</v>
          </cell>
          <cell r="F26">
            <v>0</v>
          </cell>
        </row>
        <row r="27">
          <cell r="A27" t="str">
            <v>Piano di struttura</v>
          </cell>
          <cell r="B27">
            <v>0</v>
          </cell>
          <cell r="C27">
            <v>0</v>
          </cell>
          <cell r="D27">
            <v>0</v>
          </cell>
          <cell r="E27">
            <v>0</v>
          </cell>
          <cell r="F27">
            <v>0</v>
          </cell>
        </row>
        <row r="28">
          <cell r="A28" t="str">
            <v>Piano del personale</v>
          </cell>
          <cell r="B28">
            <v>0</v>
          </cell>
          <cell r="C28">
            <v>0</v>
          </cell>
          <cell r="D28">
            <v>0</v>
          </cell>
          <cell r="E28">
            <v>0</v>
          </cell>
          <cell r="F28">
            <v>0</v>
          </cell>
        </row>
        <row r="29">
          <cell r="A29" t="str">
            <v>Leasing</v>
          </cell>
          <cell r="B29">
            <v>0</v>
          </cell>
          <cell r="C29">
            <v>0</v>
          </cell>
          <cell r="D29">
            <v>0</v>
          </cell>
          <cell r="E29">
            <v>0</v>
          </cell>
          <cell r="F29">
            <v>0</v>
          </cell>
        </row>
        <row r="30">
          <cell r="A30" t="str">
            <v>Totale I.V.A. a Debito</v>
          </cell>
          <cell r="B30">
            <v>0</v>
          </cell>
          <cell r="C30">
            <v>-259524.8</v>
          </cell>
          <cell r="D30">
            <v>-651282</v>
          </cell>
          <cell r="E30">
            <v>-868566</v>
          </cell>
          <cell r="F30">
            <v>-1107255.3999999999</v>
          </cell>
        </row>
        <row r="32">
          <cell r="A32" t="str">
            <v>Saldo I.V.A.</v>
          </cell>
          <cell r="B32">
            <v>141835</v>
          </cell>
          <cell r="C32">
            <v>-202688.19999999998</v>
          </cell>
          <cell r="D32">
            <v>-552293.02599999995</v>
          </cell>
          <cell r="E32">
            <v>-770064.37277000002</v>
          </cell>
          <cell r="F32">
            <v>-1012883.8209244999</v>
          </cell>
        </row>
        <row r="34">
          <cell r="A34" t="str">
            <v>Saldo cumulativo</v>
          </cell>
          <cell r="B34">
            <v>141835</v>
          </cell>
          <cell r="C34">
            <v>-60853.199999999983</v>
          </cell>
          <cell r="D34">
            <v>-552293.02599999995</v>
          </cell>
          <cell r="E34">
            <v>-770064.37277000002</v>
          </cell>
          <cell r="F34">
            <v>-1012883.8209244999</v>
          </cell>
        </row>
        <row r="36">
          <cell r="A36" t="str">
            <v>Regime I.V.A. (Trim/Mens)</v>
          </cell>
          <cell r="B36" t="str">
            <v>TRIM</v>
          </cell>
          <cell r="C36" t="str">
            <v>TRIM</v>
          </cell>
          <cell r="D36" t="str">
            <v>MENS</v>
          </cell>
          <cell r="E36" t="str">
            <v>MENS</v>
          </cell>
          <cell r="F36" t="str">
            <v>MENS</v>
          </cell>
        </row>
        <row r="38">
          <cell r="A38" t="str">
            <v>Credito I.V.A.</v>
          </cell>
          <cell r="B38">
            <v>141835</v>
          </cell>
          <cell r="C38">
            <v>0</v>
          </cell>
          <cell r="D38">
            <v>0</v>
          </cell>
          <cell r="E38">
            <v>0</v>
          </cell>
          <cell r="F38">
            <v>0</v>
          </cell>
        </row>
        <row r="39">
          <cell r="A39" t="str">
            <v>Debito I.V.A.</v>
          </cell>
          <cell r="B39">
            <v>0</v>
          </cell>
          <cell r="C39">
            <v>-15213.299999999996</v>
          </cell>
          <cell r="D39">
            <v>-46024.41883333333</v>
          </cell>
          <cell r="E39">
            <v>-64172.031064166666</v>
          </cell>
          <cell r="F39">
            <v>-84406.985077041652</v>
          </cell>
        </row>
        <row r="42">
          <cell r="A42" t="str">
            <v xml:space="preserve">CONTO ECONOMICO </v>
          </cell>
        </row>
        <row r="43">
          <cell r="B43" t="str">
            <v>START-UP</v>
          </cell>
          <cell r="C43" t="str">
            <v>II ANNO</v>
          </cell>
          <cell r="D43" t="str">
            <v>III ANNO</v>
          </cell>
          <cell r="E43" t="str">
            <v>IV ANNO</v>
          </cell>
          <cell r="F43" t="str">
            <v>V ANNO</v>
          </cell>
        </row>
        <row r="44">
          <cell r="A44" t="str">
            <v>Ricavi lordi</v>
          </cell>
          <cell r="B44">
            <v>0</v>
          </cell>
          <cell r="C44">
            <v>1560000</v>
          </cell>
          <cell r="D44">
            <v>3900000</v>
          </cell>
          <cell r="E44">
            <v>5200000</v>
          </cell>
          <cell r="F44">
            <v>6630000</v>
          </cell>
        </row>
        <row r="45">
          <cell r="A45" t="str">
            <v>(-) Sconti commerciali</v>
          </cell>
          <cell r="B45">
            <v>0</v>
          </cell>
          <cell r="C45">
            <v>-31200</v>
          </cell>
          <cell r="D45">
            <v>-78000</v>
          </cell>
          <cell r="E45">
            <v>-104000</v>
          </cell>
          <cell r="F45">
            <v>-132600</v>
          </cell>
        </row>
        <row r="46">
          <cell r="A46" t="str">
            <v>RICAVI  NETTI</v>
          </cell>
          <cell r="B46">
            <v>0</v>
          </cell>
          <cell r="C46">
            <v>1528800</v>
          </cell>
          <cell r="D46">
            <v>3822000</v>
          </cell>
          <cell r="E46">
            <v>5096000</v>
          </cell>
          <cell r="F46">
            <v>6497400</v>
          </cell>
        </row>
        <row r="48">
          <cell r="A48" t="str">
            <v>Rimanenze iniziali</v>
          </cell>
          <cell r="B48">
            <v>0</v>
          </cell>
          <cell r="C48">
            <v>0</v>
          </cell>
          <cell r="D48">
            <v>305000</v>
          </cell>
          <cell r="E48">
            <v>761875</v>
          </cell>
          <cell r="F48">
            <v>1015625</v>
          </cell>
        </row>
        <row r="49">
          <cell r="A49" t="str">
            <v>Acquisti</v>
          </cell>
          <cell r="B49">
            <v>0</v>
          </cell>
          <cell r="C49">
            <v>20000</v>
          </cell>
          <cell r="D49">
            <v>47500</v>
          </cell>
          <cell r="E49">
            <v>62500</v>
          </cell>
          <cell r="F49">
            <v>80000</v>
          </cell>
        </row>
        <row r="50">
          <cell r="A50" t="str">
            <v>Rimanenze finali</v>
          </cell>
          <cell r="B50">
            <v>0</v>
          </cell>
          <cell r="C50">
            <v>-305000</v>
          </cell>
          <cell r="D50">
            <v>-761875</v>
          </cell>
          <cell r="E50">
            <v>-1015625</v>
          </cell>
          <cell r="F50">
            <v>-1295000</v>
          </cell>
        </row>
        <row r="51">
          <cell r="A51" t="str">
            <v xml:space="preserve">Manodopera </v>
          </cell>
          <cell r="B51">
            <v>515000</v>
          </cell>
          <cell r="C51">
            <v>821600</v>
          </cell>
          <cell r="D51">
            <v>1410084</v>
          </cell>
          <cell r="E51">
            <v>1905066.5399999996</v>
          </cell>
          <cell r="F51">
            <v>2352255.8435999998</v>
          </cell>
        </row>
        <row r="52">
          <cell r="A52" t="str">
            <v>Canoni Leasing</v>
          </cell>
          <cell r="B52">
            <v>0</v>
          </cell>
          <cell r="C52">
            <v>0</v>
          </cell>
          <cell r="D52">
            <v>0</v>
          </cell>
          <cell r="E52">
            <v>0</v>
          </cell>
          <cell r="F52">
            <v>0</v>
          </cell>
        </row>
        <row r="53">
          <cell r="A53" t="str">
            <v>Ammortamenti dei beni strumentali alla produz.</v>
          </cell>
          <cell r="B53">
            <v>50250</v>
          </cell>
          <cell r="C53">
            <v>116880</v>
          </cell>
          <cell r="D53">
            <v>158670</v>
          </cell>
          <cell r="E53">
            <v>210330</v>
          </cell>
          <cell r="F53">
            <v>259890</v>
          </cell>
        </row>
        <row r="54">
          <cell r="A54" t="str">
            <v>COSTO DEL VENDUTO</v>
          </cell>
          <cell r="B54">
            <v>565250</v>
          </cell>
          <cell r="C54">
            <v>653480</v>
          </cell>
          <cell r="D54">
            <v>1159379</v>
          </cell>
          <cell r="E54">
            <v>1924146.5399999996</v>
          </cell>
          <cell r="F54">
            <v>2412770.8435999998</v>
          </cell>
        </row>
        <row r="56">
          <cell r="A56" t="str">
            <v>MARGINE LORDO IND.LE</v>
          </cell>
          <cell r="B56">
            <v>-565250</v>
          </cell>
          <cell r="C56">
            <v>875320</v>
          </cell>
          <cell r="D56">
            <v>2662621</v>
          </cell>
          <cell r="E56">
            <v>3171853.4600000004</v>
          </cell>
          <cell r="F56">
            <v>4084629.1564000002</v>
          </cell>
        </row>
        <row r="58">
          <cell r="A58" t="str">
            <v>Costi  vendita</v>
          </cell>
          <cell r="B58">
            <v>0</v>
          </cell>
          <cell r="C58">
            <v>152880</v>
          </cell>
          <cell r="D58">
            <v>382200</v>
          </cell>
          <cell r="E58">
            <v>509600</v>
          </cell>
          <cell r="F58">
            <v>649740</v>
          </cell>
        </row>
        <row r="59">
          <cell r="A59" t="str">
            <v>Costi  distribuzione</v>
          </cell>
          <cell r="B59">
            <v>0</v>
          </cell>
          <cell r="C59">
            <v>0</v>
          </cell>
          <cell r="D59">
            <v>0</v>
          </cell>
          <cell r="E59">
            <v>0</v>
          </cell>
          <cell r="F59">
            <v>0</v>
          </cell>
        </row>
        <row r="60">
          <cell r="A60" t="str">
            <v>Costi  di comunicazione</v>
          </cell>
          <cell r="B60">
            <v>0</v>
          </cell>
          <cell r="C60">
            <v>10000</v>
          </cell>
          <cell r="D60">
            <v>12000</v>
          </cell>
          <cell r="E60">
            <v>15000</v>
          </cell>
          <cell r="F60">
            <v>20000</v>
          </cell>
        </row>
        <row r="61">
          <cell r="A61" t="str">
            <v>Accantonamento svalutazione crediti</v>
          </cell>
          <cell r="B61">
            <v>0</v>
          </cell>
          <cell r="C61">
            <v>1516.06</v>
          </cell>
          <cell r="D61">
            <v>3790.15</v>
          </cell>
          <cell r="E61">
            <v>5053.5333333333328</v>
          </cell>
          <cell r="F61">
            <v>6443.2550000000001</v>
          </cell>
        </row>
        <row r="62">
          <cell r="A62" t="str">
            <v>Costi generali e amministrativi</v>
          </cell>
          <cell r="B62">
            <v>7000</v>
          </cell>
          <cell r="C62">
            <v>5500</v>
          </cell>
          <cell r="D62">
            <v>5500</v>
          </cell>
          <cell r="E62">
            <v>6480</v>
          </cell>
          <cell r="F62">
            <v>7867.2</v>
          </cell>
        </row>
        <row r="63">
          <cell r="A63" t="str">
            <v xml:space="preserve">Costo del personale </v>
          </cell>
          <cell r="B63">
            <v>275000</v>
          </cell>
          <cell r="C63">
            <v>343200</v>
          </cell>
          <cell r="D63">
            <v>484379.99999999994</v>
          </cell>
          <cell r="E63">
            <v>573748.11</v>
          </cell>
          <cell r="F63">
            <v>593829.2938499999</v>
          </cell>
        </row>
        <row r="64">
          <cell r="A64" t="str">
            <v>Prestazioni esterne</v>
          </cell>
          <cell r="B64">
            <v>186000</v>
          </cell>
          <cell r="C64">
            <v>112840</v>
          </cell>
          <cell r="D64">
            <v>216894.59999999998</v>
          </cell>
          <cell r="E64">
            <v>189949.61699999997</v>
          </cell>
          <cell r="F64">
            <v>178725.32144999993</v>
          </cell>
        </row>
        <row r="65">
          <cell r="A65" t="str">
            <v xml:space="preserve">Ammortamenti </v>
          </cell>
          <cell r="B65">
            <v>5050</v>
          </cell>
          <cell r="C65">
            <v>10100</v>
          </cell>
          <cell r="D65">
            <v>10100</v>
          </cell>
          <cell r="E65">
            <v>10100</v>
          </cell>
          <cell r="F65">
            <v>10100</v>
          </cell>
        </row>
        <row r="66">
          <cell r="A66" t="str">
            <v>COSTI OPERATIVI</v>
          </cell>
          <cell r="B66">
            <v>473050</v>
          </cell>
          <cell r="C66">
            <v>636036.06000000006</v>
          </cell>
          <cell r="D66">
            <v>1114864.75</v>
          </cell>
          <cell r="E66">
            <v>1309931.2603333332</v>
          </cell>
          <cell r="F66">
            <v>1466705.0702999998</v>
          </cell>
        </row>
        <row r="68">
          <cell r="A68" t="str">
            <v>REDDITO OPERATIVO</v>
          </cell>
          <cell r="B68">
            <v>-1038300</v>
          </cell>
          <cell r="C68">
            <v>239283.93999999994</v>
          </cell>
          <cell r="D68">
            <v>1547756.25</v>
          </cell>
          <cell r="E68">
            <v>1861922.1996666673</v>
          </cell>
          <cell r="F68">
            <v>2617924.0861000004</v>
          </cell>
        </row>
        <row r="70">
          <cell r="A70" t="str">
            <v>Oneri (Proventi)  finanziari  netti</v>
          </cell>
          <cell r="B70">
            <v>110603.33167420201</v>
          </cell>
          <cell r="C70">
            <v>185408.76240399404</v>
          </cell>
          <cell r="D70">
            <v>74239.997438402526</v>
          </cell>
          <cell r="E70">
            <v>-37196.721505402384</v>
          </cell>
          <cell r="F70">
            <v>-127973.57004859828</v>
          </cell>
        </row>
        <row r="71">
          <cell r="A71" t="str">
            <v>RISULTATO GESTIONE FINANZIARIA</v>
          </cell>
          <cell r="B71">
            <v>-110603.33167420201</v>
          </cell>
          <cell r="C71">
            <v>-185408.76240399404</v>
          </cell>
          <cell r="D71">
            <v>-74239.997438402526</v>
          </cell>
          <cell r="E71">
            <v>37196.721505402384</v>
          </cell>
          <cell r="F71">
            <v>127973.57004859828</v>
          </cell>
        </row>
        <row r="73">
          <cell r="A73" t="str">
            <v>Componenti straord. positivi</v>
          </cell>
          <cell r="B73">
            <v>0</v>
          </cell>
          <cell r="C73">
            <v>0</v>
          </cell>
          <cell r="D73">
            <v>0</v>
          </cell>
          <cell r="E73">
            <v>0</v>
          </cell>
          <cell r="F73">
            <v>0</v>
          </cell>
        </row>
        <row r="74">
          <cell r="A74" t="str">
            <v>Componenti straord.  negativi</v>
          </cell>
        </row>
        <row r="75">
          <cell r="A75" t="str">
            <v>RISULTATO GESTIONE STRAORDINARIA</v>
          </cell>
          <cell r="B75">
            <v>0</v>
          </cell>
          <cell r="C75">
            <v>0</v>
          </cell>
          <cell r="D75">
            <v>0</v>
          </cell>
          <cell r="E75">
            <v>0</v>
          </cell>
          <cell r="F75">
            <v>0</v>
          </cell>
        </row>
        <row r="77">
          <cell r="A77" t="str">
            <v>RISULTATO ANTE IMPOSTE</v>
          </cell>
          <cell r="B77">
            <v>-1148903.3316742021</v>
          </cell>
          <cell r="C77">
            <v>53875.177596005902</v>
          </cell>
          <cell r="D77">
            <v>1473516.2525615974</v>
          </cell>
          <cell r="E77">
            <v>1899118.9211720696</v>
          </cell>
          <cell r="F77">
            <v>2745897.6561485985</v>
          </cell>
        </row>
        <row r="79">
          <cell r="A79" t="str">
            <v>Imposte</v>
          </cell>
          <cell r="B79">
            <v>0</v>
          </cell>
          <cell r="C79">
            <v>0</v>
          </cell>
          <cell r="D79">
            <v>196813.81121136859</v>
          </cell>
          <cell r="E79">
            <v>987541.83900947624</v>
          </cell>
          <cell r="F79">
            <v>1427866.7811972713</v>
          </cell>
        </row>
        <row r="81">
          <cell r="A81" t="str">
            <v>RISULTATO NETTO</v>
          </cell>
          <cell r="B81">
            <v>-1148903.3316742021</v>
          </cell>
          <cell r="C81">
            <v>53875.177596005902</v>
          </cell>
          <cell r="D81">
            <v>1276702.4413502289</v>
          </cell>
          <cell r="E81">
            <v>911577.08216259337</v>
          </cell>
          <cell r="F81">
            <v>1318030.8749513272</v>
          </cell>
        </row>
        <row r="83">
          <cell r="A83" t="str">
            <v xml:space="preserve">STATO PATRIMONIALE </v>
          </cell>
        </row>
        <row r="84">
          <cell r="B84" t="str">
            <v>START-UP</v>
          </cell>
          <cell r="C84" t="str">
            <v>II ANNO</v>
          </cell>
          <cell r="D84" t="str">
            <v>III ANNO</v>
          </cell>
          <cell r="E84" t="str">
            <v>IV ANNO</v>
          </cell>
          <cell r="F84" t="str">
            <v>V ANNO</v>
          </cell>
        </row>
        <row r="86">
          <cell r="A86" t="str">
            <v>IMPIEGHI</v>
          </cell>
        </row>
        <row r="87">
          <cell r="A87" t="str">
            <v>Gestione caratteristica:</v>
          </cell>
        </row>
        <row r="88">
          <cell r="A88" t="str">
            <v>CASSA DESIDERATA</v>
          </cell>
          <cell r="B88">
            <v>5000</v>
          </cell>
          <cell r="C88">
            <v>5000</v>
          </cell>
          <cell r="D88">
            <v>5000</v>
          </cell>
          <cell r="E88">
            <v>5000</v>
          </cell>
          <cell r="F88">
            <v>5000</v>
          </cell>
        </row>
        <row r="90">
          <cell r="A90" t="str">
            <v>Crediti v/clienti</v>
          </cell>
          <cell r="B90">
            <v>0</v>
          </cell>
          <cell r="C90">
            <v>303212</v>
          </cell>
          <cell r="D90">
            <v>758030</v>
          </cell>
          <cell r="E90">
            <v>1010706.6666666665</v>
          </cell>
          <cell r="F90">
            <v>1288651</v>
          </cell>
        </row>
        <row r="91">
          <cell r="A91" t="str">
            <v>(-) Fondo svalutazione crediti</v>
          </cell>
          <cell r="B91">
            <v>0</v>
          </cell>
          <cell r="C91">
            <v>-1516.06</v>
          </cell>
          <cell r="D91">
            <v>-5306.21</v>
          </cell>
          <cell r="E91">
            <v>-10359.743333333332</v>
          </cell>
          <cell r="F91">
            <v>-16802.998333333333</v>
          </cell>
        </row>
        <row r="92">
          <cell r="A92" t="str">
            <v>Magazzino</v>
          </cell>
          <cell r="B92">
            <v>0</v>
          </cell>
          <cell r="C92">
            <v>305000</v>
          </cell>
          <cell r="D92">
            <v>761875</v>
          </cell>
          <cell r="E92">
            <v>1015625</v>
          </cell>
          <cell r="F92">
            <v>1295000</v>
          </cell>
        </row>
        <row r="93">
          <cell r="A93" t="str">
            <v>(-) Debiti v/fornitori</v>
          </cell>
          <cell r="B93">
            <v>-144119.58333333334</v>
          </cell>
          <cell r="C93">
            <v>-69283.899999999994</v>
          </cell>
          <cell r="D93">
            <v>-126480.42283333333</v>
          </cell>
          <cell r="E93">
            <v>-139583.46201916668</v>
          </cell>
          <cell r="F93">
            <v>-146381.14437712499</v>
          </cell>
        </row>
        <row r="94">
          <cell r="A94" t="str">
            <v xml:space="preserve">(+/-) Saldo posizione IVA v/Erario </v>
          </cell>
          <cell r="B94">
            <v>141835</v>
          </cell>
          <cell r="C94">
            <v>-15213.299999999996</v>
          </cell>
          <cell r="D94">
            <v>-46024.41883333333</v>
          </cell>
          <cell r="E94">
            <v>-64172.031064166666</v>
          </cell>
          <cell r="F94">
            <v>-84406.985077041652</v>
          </cell>
        </row>
        <row r="95">
          <cell r="A95" t="str">
            <v>(-) Debiti vs. Enti Previdenziali</v>
          </cell>
          <cell r="B95">
            <v>-34030.769230769234</v>
          </cell>
          <cell r="C95">
            <v>-50176.000000000007</v>
          </cell>
          <cell r="D95">
            <v>-81607.680000000008</v>
          </cell>
          <cell r="E95">
            <v>-106779.70800000001</v>
          </cell>
          <cell r="F95">
            <v>-126908.28284399997</v>
          </cell>
        </row>
        <row r="96">
          <cell r="A96" t="str">
            <v>CAPITALE CIRCOLANTE OPERATIVO NETTO</v>
          </cell>
          <cell r="B96">
            <v>-36315.352564102577</v>
          </cell>
          <cell r="C96">
            <v>472022.73999999993</v>
          </cell>
          <cell r="D96">
            <v>1260486.2683333335</v>
          </cell>
          <cell r="E96">
            <v>1705436.7222499999</v>
          </cell>
          <cell r="F96">
            <v>2209151.5893685003</v>
          </cell>
        </row>
        <row r="98">
          <cell r="A98" t="str">
            <v>Fabbricati</v>
          </cell>
          <cell r="B98">
            <v>0</v>
          </cell>
          <cell r="C98">
            <v>0</v>
          </cell>
          <cell r="D98">
            <v>0</v>
          </cell>
          <cell r="E98">
            <v>0</v>
          </cell>
          <cell r="F98">
            <v>0</v>
          </cell>
        </row>
        <row r="99">
          <cell r="A99" t="str">
            <v>Impianti e macchinari</v>
          </cell>
          <cell r="B99">
            <v>309500</v>
          </cell>
          <cell r="C99">
            <v>309500</v>
          </cell>
          <cell r="D99">
            <v>309500</v>
          </cell>
          <cell r="E99">
            <v>309500</v>
          </cell>
          <cell r="F99">
            <v>309500</v>
          </cell>
        </row>
        <row r="100">
          <cell r="A100" t="str">
            <v>Mobili e arredi</v>
          </cell>
          <cell r="B100">
            <v>230000</v>
          </cell>
          <cell r="C100">
            <v>393800</v>
          </cell>
          <cell r="D100">
            <v>647900</v>
          </cell>
          <cell r="E100">
            <v>910400</v>
          </cell>
          <cell r="F100">
            <v>1143500</v>
          </cell>
        </row>
        <row r="101">
          <cell r="A101" t="str">
            <v>Attrezzature</v>
          </cell>
          <cell r="B101">
            <v>18000</v>
          </cell>
          <cell r="C101">
            <v>18000</v>
          </cell>
          <cell r="D101">
            <v>18000</v>
          </cell>
          <cell r="E101">
            <v>18000</v>
          </cell>
          <cell r="F101">
            <v>18000</v>
          </cell>
        </row>
        <row r="102">
          <cell r="A102" t="str">
            <v>(-) Fondi ammortamento</v>
          </cell>
          <cell r="B102">
            <v>-55300</v>
          </cell>
          <cell r="C102">
            <v>-182280</v>
          </cell>
          <cell r="D102">
            <v>-351050</v>
          </cell>
          <cell r="E102">
            <v>-571480</v>
          </cell>
          <cell r="F102">
            <v>-841470</v>
          </cell>
        </row>
        <row r="103">
          <cell r="A103" t="str">
            <v>IMMOBILIZZAZIONI TECNICHE NETTE</v>
          </cell>
          <cell r="B103">
            <v>502200</v>
          </cell>
          <cell r="C103">
            <v>539020</v>
          </cell>
          <cell r="D103">
            <v>624350</v>
          </cell>
          <cell r="E103">
            <v>666420</v>
          </cell>
          <cell r="F103">
            <v>629530</v>
          </cell>
        </row>
        <row r="105">
          <cell r="A105" t="str">
            <v>IMMOBILIZZAZIONI IMMATERIALI</v>
          </cell>
          <cell r="B105">
            <v>0</v>
          </cell>
          <cell r="C105">
            <v>0</v>
          </cell>
          <cell r="D105">
            <v>0</v>
          </cell>
          <cell r="E105">
            <v>0</v>
          </cell>
          <cell r="F105">
            <v>0</v>
          </cell>
        </row>
        <row r="107">
          <cell r="A107" t="str">
            <v>(-) Fondo T.F.R.</v>
          </cell>
          <cell r="B107">
            <v>-36340</v>
          </cell>
          <cell r="C107">
            <v>-85122</v>
          </cell>
          <cell r="D107">
            <v>-161860.68</v>
          </cell>
          <cell r="E107">
            <v>-257221.27124999999</v>
          </cell>
          <cell r="F107">
            <v>-364072.97531024995</v>
          </cell>
        </row>
        <row r="109">
          <cell r="A109" t="str">
            <v>CAPITALE INVESTITO NETTO DELLA GESTIONE CARATTERISTICA</v>
          </cell>
          <cell r="B109">
            <v>434544.64743589744</v>
          </cell>
          <cell r="C109">
            <v>930920.74</v>
          </cell>
          <cell r="D109">
            <v>1727975.5883333336</v>
          </cell>
          <cell r="E109">
            <v>2119635.4509999999</v>
          </cell>
          <cell r="F109">
            <v>2479608.6140582506</v>
          </cell>
        </row>
        <row r="111">
          <cell r="A111" t="str">
            <v>Gestione extra-caratteristica:</v>
          </cell>
        </row>
        <row r="113">
          <cell r="A113" t="str">
            <v>CREDITI VS. BANCHE</v>
          </cell>
          <cell r="B113">
            <v>0</v>
          </cell>
          <cell r="C113">
            <v>0</v>
          </cell>
          <cell r="D113">
            <v>66772.96537601715</v>
          </cell>
          <cell r="E113">
            <v>1131898.5551833503</v>
          </cell>
          <cell r="F113">
            <v>1694533.1892085224</v>
          </cell>
        </row>
        <row r="115">
          <cell r="A115" t="str">
            <v>Crediti diversi</v>
          </cell>
          <cell r="B115">
            <v>5.0000000000000001E-3</v>
          </cell>
          <cell r="C115">
            <v>5.0000000000000001E-3</v>
          </cell>
          <cell r="D115">
            <v>5.0000000000000001E-3</v>
          </cell>
          <cell r="E115">
            <v>5.0000000000000001E-3</v>
          </cell>
          <cell r="F115">
            <v>5.0000000000000001E-3</v>
          </cell>
        </row>
        <row r="116">
          <cell r="A116" t="str">
            <v xml:space="preserve">(-) Debiti diversi </v>
          </cell>
          <cell r="B116">
            <v>-5.0000000000000001E-3</v>
          </cell>
          <cell r="C116">
            <v>-5.0000000000000001E-3</v>
          </cell>
          <cell r="D116">
            <v>-5.0000000000000001E-3</v>
          </cell>
          <cell r="E116">
            <v>-5.0000000000000001E-3</v>
          </cell>
          <cell r="F116">
            <v>-5.0000000000000001E-3</v>
          </cell>
        </row>
        <row r="117">
          <cell r="A117" t="str">
            <v>Crediti v/Erario ( Imposte)</v>
          </cell>
          <cell r="B117">
            <v>0</v>
          </cell>
          <cell r="C117">
            <v>0</v>
          </cell>
          <cell r="D117">
            <v>0</v>
          </cell>
          <cell r="E117">
            <v>192877.5349871412</v>
          </cell>
          <cell r="F117">
            <v>967791.00222928671</v>
          </cell>
        </row>
        <row r="118">
          <cell r="A118" t="str">
            <v>(-) Fondo Imposte</v>
          </cell>
          <cell r="B118">
            <v>0</v>
          </cell>
          <cell r="C118">
            <v>0</v>
          </cell>
          <cell r="D118">
            <v>-196813.81121136859</v>
          </cell>
          <cell r="E118">
            <v>-987541.83900947624</v>
          </cell>
          <cell r="F118">
            <v>-1427866.7811972713</v>
          </cell>
        </row>
        <row r="119">
          <cell r="A119" t="str">
            <v>ALTRI ELEMENTI DEL CAPITALE INVESTITO</v>
          </cell>
          <cell r="B119">
            <v>0</v>
          </cell>
          <cell r="C119">
            <v>0</v>
          </cell>
          <cell r="D119">
            <v>-196813.81121136859</v>
          </cell>
          <cell r="E119">
            <v>-794664.30402233498</v>
          </cell>
          <cell r="F119">
            <v>-460075.7789679846</v>
          </cell>
        </row>
        <row r="121">
          <cell r="A121" t="str">
            <v>CAPITALE INVESTITO NETTO DELLA GESTIONE EXTRA-CARATTERISTICA</v>
          </cell>
          <cell r="B121">
            <v>0</v>
          </cell>
          <cell r="C121">
            <v>0</v>
          </cell>
          <cell r="D121">
            <v>-130040.84583535144</v>
          </cell>
          <cell r="E121">
            <v>337234.25116101536</v>
          </cell>
          <cell r="F121">
            <v>1234457.410240538</v>
          </cell>
        </row>
        <row r="123">
          <cell r="A123" t="str">
            <v>CAPITALE INVESTITO NETTO</v>
          </cell>
          <cell r="B123">
            <v>434544.64743589744</v>
          </cell>
          <cell r="C123">
            <v>930920.74</v>
          </cell>
          <cell r="D123">
            <v>1597934.7424979822</v>
          </cell>
          <cell r="E123">
            <v>2456869.702161015</v>
          </cell>
          <cell r="F123">
            <v>3714066.0242987885</v>
          </cell>
        </row>
        <row r="126">
          <cell r="B126" t="str">
            <v>START-UP</v>
          </cell>
          <cell r="C126" t="str">
            <v>II ANNO</v>
          </cell>
          <cell r="D126" t="str">
            <v>III ANNO</v>
          </cell>
          <cell r="E126" t="str">
            <v>IV ANNO</v>
          </cell>
          <cell r="F126" t="str">
            <v>V ANNO</v>
          </cell>
        </row>
        <row r="128">
          <cell r="A128" t="str">
            <v>FONTI</v>
          </cell>
        </row>
        <row r="130">
          <cell r="A130" t="str">
            <v>Debiti v/banche</v>
          </cell>
          <cell r="B130">
            <v>1231119.4609666301</v>
          </cell>
          <cell r="C130">
            <v>564135.49347674823</v>
          </cell>
          <cell r="D130">
            <v>0</v>
          </cell>
          <cell r="E130">
            <v>0</v>
          </cell>
          <cell r="F130">
            <v>0</v>
          </cell>
        </row>
        <row r="131">
          <cell r="A131" t="str">
            <v>PASSIVITA' CORRENTI</v>
          </cell>
          <cell r="B131">
            <v>1231119.4609666301</v>
          </cell>
          <cell r="C131">
            <v>564135.49347674823</v>
          </cell>
          <cell r="D131">
            <v>0</v>
          </cell>
          <cell r="E131">
            <v>0</v>
          </cell>
          <cell r="F131">
            <v>0</v>
          </cell>
        </row>
        <row r="133">
          <cell r="A133" t="str">
            <v>Mutui</v>
          </cell>
          <cell r="B133">
            <v>232328.51814346941</v>
          </cell>
          <cell r="C133">
            <v>192910.06892724585</v>
          </cell>
          <cell r="D133">
            <v>147357.12355174753</v>
          </cell>
          <cell r="E133">
            <v>94715.001052187261</v>
          </cell>
          <cell r="F133">
            <v>33880.448238632925</v>
          </cell>
        </row>
        <row r="134">
          <cell r="A134" t="str">
            <v>PASSIVITA' IMMOBILIZZATE</v>
          </cell>
          <cell r="B134">
            <v>232328.51814346941</v>
          </cell>
          <cell r="C134">
            <v>192910.06892724585</v>
          </cell>
          <cell r="D134">
            <v>147357.12355174753</v>
          </cell>
          <cell r="E134">
            <v>94715.001052187261</v>
          </cell>
          <cell r="F134">
            <v>33880.448238632925</v>
          </cell>
        </row>
        <row r="136">
          <cell r="A136" t="str">
            <v>PASSIVITA' TOTALI</v>
          </cell>
          <cell r="B136">
            <v>1463447.9791100996</v>
          </cell>
          <cell r="C136">
            <v>757045.56240399415</v>
          </cell>
          <cell r="D136">
            <v>147357.12355174753</v>
          </cell>
          <cell r="E136">
            <v>94715.001052187261</v>
          </cell>
          <cell r="F136">
            <v>33880.448238632925</v>
          </cell>
        </row>
        <row r="138">
          <cell r="A138" t="str">
            <v>Capitale sociale</v>
          </cell>
          <cell r="B138">
            <v>120000</v>
          </cell>
          <cell r="C138">
            <v>1268903.3316742021</v>
          </cell>
          <cell r="D138">
            <v>1268903.3316742021</v>
          </cell>
          <cell r="E138">
            <v>1268903.3316742021</v>
          </cell>
          <cell r="F138">
            <v>1268903.3316742021</v>
          </cell>
        </row>
        <row r="139">
          <cell r="A139" t="str">
            <v>Riserva legale</v>
          </cell>
          <cell r="B139">
            <v>0</v>
          </cell>
          <cell r="C139">
            <v>0</v>
          </cell>
          <cell r="D139">
            <v>2693.7588798002953</v>
          </cell>
          <cell r="E139">
            <v>66528.880947311744</v>
          </cell>
          <cell r="F139">
            <v>112107.73505544142</v>
          </cell>
        </row>
        <row r="140">
          <cell r="A140" t="str">
            <v>Contributi in c/capitale</v>
          </cell>
          <cell r="B140">
            <v>0</v>
          </cell>
          <cell r="C140">
            <v>0</v>
          </cell>
          <cell r="D140">
            <v>0</v>
          </cell>
          <cell r="E140">
            <v>0</v>
          </cell>
          <cell r="F140">
            <v>0</v>
          </cell>
        </row>
        <row r="141">
          <cell r="A141" t="str">
            <v>Risultati esercizi precedenti</v>
          </cell>
          <cell r="B141">
            <v>0</v>
          </cell>
          <cell r="C141">
            <v>-1148903.3316742021</v>
          </cell>
          <cell r="D141">
            <v>-1097721.9129579966</v>
          </cell>
          <cell r="E141">
            <v>115145.40632472071</v>
          </cell>
          <cell r="F141">
            <v>981143.63437918446</v>
          </cell>
        </row>
        <row r="142">
          <cell r="A142" t="str">
            <v>Risultato netto d'esercizio</v>
          </cell>
          <cell r="B142">
            <v>-1148903.3316742021</v>
          </cell>
          <cell r="C142">
            <v>53875.177596005902</v>
          </cell>
          <cell r="D142">
            <v>1276702.4413502289</v>
          </cell>
          <cell r="E142">
            <v>911577.08216259337</v>
          </cell>
          <cell r="F142">
            <v>1318030.8749513272</v>
          </cell>
        </row>
        <row r="143">
          <cell r="A143" t="str">
            <v>PATRIMONIO NETTO</v>
          </cell>
          <cell r="B143">
            <v>-1028903.3316742021</v>
          </cell>
          <cell r="C143">
            <v>173875.1775960059</v>
          </cell>
          <cell r="D143">
            <v>1450577.6189462347</v>
          </cell>
          <cell r="E143">
            <v>2362154.7011088277</v>
          </cell>
          <cell r="F143">
            <v>3680185.5760601554</v>
          </cell>
        </row>
        <row r="145">
          <cell r="A145" t="str">
            <v>TOTALE PASSIVO E PATRIMONIO NETTO</v>
          </cell>
          <cell r="B145">
            <v>434544.6474358975</v>
          </cell>
          <cell r="C145">
            <v>930920.74</v>
          </cell>
          <cell r="D145">
            <v>1597934.7424979822</v>
          </cell>
          <cell r="E145">
            <v>2456869.702161015</v>
          </cell>
          <cell r="F145">
            <v>3714066.0242987885</v>
          </cell>
        </row>
        <row r="147">
          <cell r="A147" t="str">
            <v>Riga di controllo dei totali dello stato patrimoniale</v>
          </cell>
        </row>
        <row r="148">
          <cell r="A148" t="str">
            <v>CONTROLLO  sp</v>
          </cell>
          <cell r="B148">
            <v>0</v>
          </cell>
          <cell r="C148">
            <v>0</v>
          </cell>
          <cell r="D148">
            <v>0</v>
          </cell>
          <cell r="E148">
            <v>0</v>
          </cell>
          <cell r="F148">
            <v>0</v>
          </cell>
        </row>
        <row r="149">
          <cell r="A149" t="str">
            <v>N.B. i totali di controllo devono essere sempre pari a 0</v>
          </cell>
        </row>
        <row r="151">
          <cell r="A151" t="str">
            <v xml:space="preserve"> PIANO  DI  FINANZIAMENTO  </v>
          </cell>
        </row>
        <row r="152">
          <cell r="A152" t="str">
            <v>PARAMETRI</v>
          </cell>
        </row>
        <row r="153">
          <cell r="B153" t="str">
            <v>START-UP</v>
          </cell>
          <cell r="C153" t="str">
            <v>II ANNO</v>
          </cell>
          <cell r="D153" t="str">
            <v>III ANNO</v>
          </cell>
          <cell r="E153" t="str">
            <v>IV ANNO</v>
          </cell>
          <cell r="F153" t="str">
            <v>V ANNO</v>
          </cell>
        </row>
        <row r="154">
          <cell r="A154" t="str">
            <v>Tasso di interesse passivo a breve</v>
          </cell>
          <cell r="B154">
            <v>0.15</v>
          </cell>
          <cell r="C154">
            <v>0.15</v>
          </cell>
          <cell r="D154">
            <v>0.15</v>
          </cell>
          <cell r="E154">
            <v>0.15</v>
          </cell>
          <cell r="F154">
            <v>0.15</v>
          </cell>
        </row>
        <row r="155">
          <cell r="A155" t="str">
            <v>Tasso di interesse passivo a medio</v>
          </cell>
          <cell r="B155">
            <v>0.15</v>
          </cell>
          <cell r="C155">
            <v>0.15</v>
          </cell>
          <cell r="D155">
            <v>0.15</v>
          </cell>
          <cell r="E155">
            <v>0.15</v>
          </cell>
          <cell r="F155">
            <v>0.15</v>
          </cell>
        </row>
        <row r="156">
          <cell r="A156" t="str">
            <v>Tasso di interesse attivo a breve</v>
          </cell>
          <cell r="B156">
            <v>0.1</v>
          </cell>
          <cell r="C156">
            <v>0.1</v>
          </cell>
          <cell r="D156">
            <v>0.1</v>
          </cell>
          <cell r="E156">
            <v>0.1</v>
          </cell>
          <cell r="F156">
            <v>0.1</v>
          </cell>
        </row>
        <row r="157">
          <cell r="A157" t="str">
            <v>ROE minimo da assicurare agli azionisti</v>
          </cell>
          <cell r="B157">
            <v>0.15</v>
          </cell>
          <cell r="C157">
            <v>0.15</v>
          </cell>
          <cell r="D157">
            <v>0.15</v>
          </cell>
          <cell r="E157">
            <v>0.15</v>
          </cell>
          <cell r="F157">
            <v>0.15</v>
          </cell>
        </row>
        <row r="158">
          <cell r="A158" t="str">
            <v xml:space="preserve">Cap. soc. min. per tipo società scelto </v>
          </cell>
          <cell r="B158">
            <v>120000</v>
          </cell>
          <cell r="C158">
            <v>120000</v>
          </cell>
          <cell r="D158">
            <v>120000</v>
          </cell>
          <cell r="E158">
            <v>120000</v>
          </cell>
          <cell r="F158">
            <v>120000</v>
          </cell>
        </row>
        <row r="159">
          <cell r="A159" t="str">
            <v>Tasso Autofinanziamento (attenzione max 100%)</v>
          </cell>
          <cell r="B159">
            <v>1</v>
          </cell>
          <cell r="C159">
            <v>1</v>
          </cell>
          <cell r="D159">
            <v>1</v>
          </cell>
          <cell r="E159">
            <v>1</v>
          </cell>
        </row>
        <row r="160">
          <cell r="A160" t="str">
            <v>Aliquota % di Imposte</v>
          </cell>
          <cell r="B160">
            <v>0.52</v>
          </cell>
          <cell r="C160">
            <v>0.52</v>
          </cell>
          <cell r="D160">
            <v>0.52</v>
          </cell>
          <cell r="E160">
            <v>0.52</v>
          </cell>
          <cell r="F160">
            <v>0.52</v>
          </cell>
        </row>
        <row r="161">
          <cell r="A161" t="str">
            <v>% di acconto imposta su anno precedente</v>
          </cell>
          <cell r="B161">
            <v>0.98</v>
          </cell>
          <cell r="C161">
            <v>0.98</v>
          </cell>
          <cell r="D161">
            <v>0.98</v>
          </cell>
          <cell r="E161">
            <v>0.98</v>
          </cell>
          <cell r="F161">
            <v>0.98</v>
          </cell>
        </row>
        <row r="162">
          <cell r="A162" t="str">
            <v>% di rata acconto da versare a maggio</v>
          </cell>
          <cell r="B162">
            <v>0.4</v>
          </cell>
          <cell r="C162">
            <v>0.4</v>
          </cell>
          <cell r="D162">
            <v>0.4</v>
          </cell>
          <cell r="E162">
            <v>0.4</v>
          </cell>
          <cell r="F162">
            <v>0.4</v>
          </cell>
        </row>
        <row r="163">
          <cell r="A163" t="str">
            <v>% di rata acconto da versare a novembre</v>
          </cell>
          <cell r="B163">
            <v>0.6</v>
          </cell>
          <cell r="C163">
            <v>0.6</v>
          </cell>
          <cell r="D163">
            <v>0.6</v>
          </cell>
          <cell r="E163">
            <v>0.6</v>
          </cell>
          <cell r="F163">
            <v>0.6</v>
          </cell>
        </row>
        <row r="164">
          <cell r="A164" t="str">
            <v>Erogazioni di Contributi in c/capitale</v>
          </cell>
          <cell r="B164">
            <v>0</v>
          </cell>
          <cell r="C164">
            <v>0</v>
          </cell>
          <cell r="D164">
            <v>0</v>
          </cell>
          <cell r="E164">
            <v>0</v>
          </cell>
          <cell r="F164">
            <v>0</v>
          </cell>
        </row>
        <row r="165">
          <cell r="A165" t="str">
            <v>Erogazioni di Contributi in c/gestione</v>
          </cell>
          <cell r="B165">
            <v>0</v>
          </cell>
          <cell r="C165">
            <v>0</v>
          </cell>
          <cell r="D165">
            <v>0</v>
          </cell>
          <cell r="E165">
            <v>0</v>
          </cell>
          <cell r="F165">
            <v>0</v>
          </cell>
        </row>
        <row r="166">
          <cell r="A166" t="str">
            <v>Rapporto di indebitamento (sul Patrimonio Netto)</v>
          </cell>
          <cell r="B166">
            <v>1.3</v>
          </cell>
          <cell r="C166">
            <v>1.65</v>
          </cell>
          <cell r="D166">
            <v>1.8</v>
          </cell>
          <cell r="E166">
            <v>1.8</v>
          </cell>
          <cell r="F166">
            <v>1.8</v>
          </cell>
        </row>
        <row r="169">
          <cell r="A169" t="str">
            <v>FABBISOGNO DI CASSA</v>
          </cell>
        </row>
        <row r="170">
          <cell r="B170" t="str">
            <v>START-UP</v>
          </cell>
          <cell r="C170" t="str">
            <v>II ANNO</v>
          </cell>
          <cell r="D170" t="str">
            <v>III ANNO</v>
          </cell>
          <cell r="E170" t="str">
            <v>IV ANNO</v>
          </cell>
          <cell r="F170" t="str">
            <v>V ANNO</v>
          </cell>
        </row>
        <row r="171">
          <cell r="A171" t="str">
            <v>FABBISOGNO (ECCEDENZA) OPERATIVO:</v>
          </cell>
        </row>
        <row r="172">
          <cell r="A172" t="str">
            <v>Variazione liquidità desiderata</v>
          </cell>
          <cell r="B172">
            <v>5000</v>
          </cell>
          <cell r="C172">
            <v>0</v>
          </cell>
          <cell r="D172">
            <v>0</v>
          </cell>
          <cell r="E172">
            <v>0</v>
          </cell>
          <cell r="F172">
            <v>0</v>
          </cell>
        </row>
        <row r="173">
          <cell r="A173" t="str">
            <v>Variazione cap. circolante operativo netto</v>
          </cell>
          <cell r="B173">
            <v>-36315.352564102577</v>
          </cell>
          <cell r="C173">
            <v>509854.15256410249</v>
          </cell>
          <cell r="D173">
            <v>792253.67833333358</v>
          </cell>
          <cell r="E173">
            <v>450003.98724999977</v>
          </cell>
          <cell r="F173">
            <v>510158.12211850053</v>
          </cell>
        </row>
        <row r="174">
          <cell r="A174" t="str">
            <v>Investimenti  in capitale fisso effettuati nell'anno</v>
          </cell>
          <cell r="B174">
            <v>557500</v>
          </cell>
          <cell r="C174">
            <v>163800</v>
          </cell>
          <cell r="D174">
            <v>254100</v>
          </cell>
          <cell r="E174">
            <v>262500</v>
          </cell>
          <cell r="F174">
            <v>233100</v>
          </cell>
        </row>
        <row r="175">
          <cell r="A175" t="str">
            <v>(+/-) Cash Flow</v>
          </cell>
          <cell r="B175">
            <v>946660</v>
          </cell>
          <cell r="C175">
            <v>-416561.99999999994</v>
          </cell>
          <cell r="D175">
            <v>-1797055.0799999998</v>
          </cell>
          <cell r="E175">
            <v>-2182766.3242500005</v>
          </cell>
          <cell r="F175">
            <v>-3001209.0451602503</v>
          </cell>
        </row>
        <row r="176">
          <cell r="A176" t="str">
            <v>TOTALE</v>
          </cell>
          <cell r="B176">
            <v>1472844.6474358975</v>
          </cell>
          <cell r="C176">
            <v>257092.15256410261</v>
          </cell>
          <cell r="D176">
            <v>-750701.40166666626</v>
          </cell>
          <cell r="E176">
            <v>-1470262.3370000008</v>
          </cell>
          <cell r="F176">
            <v>-2257950.9230417497</v>
          </cell>
        </row>
        <row r="178">
          <cell r="A178" t="str">
            <v>FABBISOGNO(ECCEDENZA) EXTRA-OPERATIVO:</v>
          </cell>
        </row>
        <row r="179">
          <cell r="A179" t="str">
            <v xml:space="preserve">  Delta Crediti/Debiti diversi</v>
          </cell>
          <cell r="B179">
            <v>0</v>
          </cell>
          <cell r="C179">
            <v>0</v>
          </cell>
          <cell r="D179">
            <v>0</v>
          </cell>
          <cell r="E179">
            <v>0</v>
          </cell>
          <cell r="F179">
            <v>0</v>
          </cell>
        </row>
        <row r="180">
          <cell r="A180" t="str">
            <v xml:space="preserve">  Rimborso debiti m/l</v>
          </cell>
          <cell r="B180">
            <v>17671.48185653059</v>
          </cell>
          <cell r="C180">
            <v>39418.449216223547</v>
          </cell>
          <cell r="D180">
            <v>45552.945375498341</v>
          </cell>
          <cell r="E180">
            <v>52642.122499560268</v>
          </cell>
          <cell r="F180">
            <v>60834.552813554335</v>
          </cell>
        </row>
        <row r="181">
          <cell r="A181" t="str">
            <v xml:space="preserve">  Interessi (proventi) provvisori</v>
          </cell>
          <cell r="B181">
            <v>18750</v>
          </cell>
          <cell r="C181">
            <v>231942.52757770673</v>
          </cell>
          <cell r="D181">
            <v>118256.86666068849</v>
          </cell>
          <cell r="E181">
            <v>13523.544675899197</v>
          </cell>
          <cell r="F181">
            <v>-101181.44461882819</v>
          </cell>
        </row>
        <row r="182">
          <cell r="A182" t="str">
            <v xml:space="preserve">  Dividendi programmati</v>
          </cell>
          <cell r="B182">
            <v>0</v>
          </cell>
          <cell r="C182">
            <v>0</v>
          </cell>
          <cell r="D182">
            <v>0</v>
          </cell>
          <cell r="E182">
            <v>0</v>
          </cell>
          <cell r="F182">
            <v>0</v>
          </cell>
        </row>
        <row r="183">
          <cell r="A183" t="str">
            <v xml:space="preserve">  Rimborso Capitale Sociale</v>
          </cell>
          <cell r="B183">
            <v>0</v>
          </cell>
          <cell r="C183">
            <v>0</v>
          </cell>
          <cell r="D183">
            <v>0</v>
          </cell>
          <cell r="E183">
            <v>0</v>
          </cell>
          <cell r="F183">
            <v>0</v>
          </cell>
        </row>
        <row r="184">
          <cell r="A184" t="str">
            <v xml:space="preserve">  Imposte</v>
          </cell>
          <cell r="B184">
            <v>0</v>
          </cell>
          <cell r="C184">
            <v>0</v>
          </cell>
          <cell r="D184">
            <v>0</v>
          </cell>
          <cell r="E184">
            <v>389691.3461985098</v>
          </cell>
          <cell r="F184">
            <v>1762455.3062516218</v>
          </cell>
        </row>
        <row r="185">
          <cell r="A185" t="str">
            <v>TOTALE</v>
          </cell>
          <cell r="B185">
            <v>36421.48185653059</v>
          </cell>
          <cell r="C185">
            <v>271360.97679393028</v>
          </cell>
          <cell r="D185">
            <v>163809.81203618684</v>
          </cell>
          <cell r="E185">
            <v>455857.01337396924</v>
          </cell>
          <cell r="F185">
            <v>1722108.4144463479</v>
          </cell>
        </row>
        <row r="187">
          <cell r="A187" t="str">
            <v>TOTALE FABBISOGNO(ECCEDENZA) FINANZIARIA PROVVISORIA</v>
          </cell>
          <cell r="B187">
            <v>1509266.129292428</v>
          </cell>
          <cell r="C187">
            <v>528453.12935803295</v>
          </cell>
          <cell r="D187">
            <v>-586891.58963047946</v>
          </cell>
          <cell r="E187">
            <v>-1014405.3236260315</v>
          </cell>
          <cell r="F187">
            <v>-535842.50859540189</v>
          </cell>
        </row>
        <row r="189">
          <cell r="A189" t="str">
            <v>MODALITA' DI COPERTURA (IMPIEGO) PROVVISORIA:</v>
          </cell>
        </row>
        <row r="190">
          <cell r="A190" t="str">
            <v>Erogazioni di Contributi in c/capitale</v>
          </cell>
          <cell r="B190">
            <v>0</v>
          </cell>
          <cell r="C190">
            <v>0</v>
          </cell>
          <cell r="D190">
            <v>0</v>
          </cell>
          <cell r="E190">
            <v>0</v>
          </cell>
          <cell r="F190">
            <v>0</v>
          </cell>
        </row>
        <row r="191">
          <cell r="A191" t="str">
            <v>Erogazioni di Contributi in c/gestione</v>
          </cell>
          <cell r="B191">
            <v>0</v>
          </cell>
          <cell r="C191">
            <v>0</v>
          </cell>
          <cell r="D191">
            <v>0</v>
          </cell>
          <cell r="E191">
            <v>0</v>
          </cell>
          <cell r="F191">
            <v>0</v>
          </cell>
        </row>
        <row r="192">
          <cell r="A192" t="str">
            <v>&gt; MANOVRA FINANZIARIA:</v>
          </cell>
        </row>
        <row r="193">
          <cell r="A193" t="str">
            <v>Versamento obbligatorio capitale sociale</v>
          </cell>
          <cell r="B193">
            <v>120000</v>
          </cell>
          <cell r="C193">
            <v>1148903.3316742021</v>
          </cell>
          <cell r="D193">
            <v>0</v>
          </cell>
          <cell r="E193">
            <v>0</v>
          </cell>
          <cell r="F193">
            <v>0</v>
          </cell>
        </row>
        <row r="194">
          <cell r="A194" t="str">
            <v>Ulteriori versamenti capitale sociale</v>
          </cell>
        </row>
        <row r="195">
          <cell r="A195" t="str">
            <v>Mezzi di terzi:</v>
          </cell>
        </row>
        <row r="196">
          <cell r="A196" t="str">
            <v>* a M/L termine</v>
          </cell>
          <cell r="B196">
            <v>250000</v>
          </cell>
        </row>
        <row r="197">
          <cell r="A197" t="str">
            <v>* a Breve termine</v>
          </cell>
          <cell r="B197">
            <v>1139266.129292428</v>
          </cell>
          <cell r="C197">
            <v>-620450.20231616916</v>
          </cell>
          <cell r="D197">
            <v>-586891.58963047946</v>
          </cell>
          <cell r="E197">
            <v>-1014405.3236260315</v>
          </cell>
          <cell r="F197">
            <v>-535842.50859540189</v>
          </cell>
        </row>
        <row r="198">
          <cell r="A198" t="str">
            <v>TOT. FONTI (IMPIEGHI) PROVVISORIE</v>
          </cell>
          <cell r="B198">
            <v>1509266.129292428</v>
          </cell>
          <cell r="C198">
            <v>528453.12935803295</v>
          </cell>
          <cell r="D198">
            <v>-586891.58963047946</v>
          </cell>
          <cell r="E198">
            <v>-1014405.3236260315</v>
          </cell>
          <cell r="F198">
            <v>-535842.50859540189</v>
          </cell>
        </row>
        <row r="200">
          <cell r="A200" t="str">
            <v>ULTERIORE FABBISOGNO (ECCEDENZA) X ONERI FINANZ.:</v>
          </cell>
        </row>
        <row r="201">
          <cell r="A201" t="str">
            <v>Int. passivi (proventi) su M.T.(eccedenza) medi</v>
          </cell>
          <cell r="B201">
            <v>85444.959696932099</v>
          </cell>
          <cell r="C201">
            <v>-46533.765173712687</v>
          </cell>
          <cell r="D201">
            <v>-44016.869222285961</v>
          </cell>
          <cell r="E201">
            <v>-50720.26618130158</v>
          </cell>
          <cell r="F201">
            <v>-26792.125429770094</v>
          </cell>
        </row>
        <row r="202">
          <cell r="A202" t="str">
            <v>Interessi su interessi</v>
          </cell>
          <cell r="B202">
            <v>6408.3719772699069</v>
          </cell>
          <cell r="C202">
            <v>0</v>
          </cell>
          <cell r="D202">
            <v>0</v>
          </cell>
          <cell r="E202">
            <v>0</v>
          </cell>
          <cell r="F202">
            <v>0</v>
          </cell>
        </row>
        <row r="203">
          <cell r="A203" t="str">
            <v>MODALITA' DI COPERTURA (IMPIEGO) ULT. FABBIS.:</v>
          </cell>
        </row>
        <row r="204">
          <cell r="A204" t="str">
            <v>Banca c/c</v>
          </cell>
          <cell r="B204">
            <v>91853.331674202011</v>
          </cell>
          <cell r="C204">
            <v>-46533.765173712687</v>
          </cell>
          <cell r="D204">
            <v>-44016.869222285961</v>
          </cell>
          <cell r="E204">
            <v>-50720.26618130158</v>
          </cell>
          <cell r="F204">
            <v>-26792.125429770094</v>
          </cell>
        </row>
        <row r="205">
          <cell r="A205" t="str">
            <v>SALDO FINALE C/C  BANCARIO</v>
          </cell>
          <cell r="B205">
            <v>1231119.4609666301</v>
          </cell>
          <cell r="C205">
            <v>564135.49347674823</v>
          </cell>
          <cell r="D205">
            <v>-66772.96537601715</v>
          </cell>
          <cell r="E205">
            <v>-1131898.5551833503</v>
          </cell>
          <cell r="F205">
            <v>-1694533.1892085224</v>
          </cell>
        </row>
        <row r="209">
          <cell r="A209" t="str">
            <v>VALUTAZIONE DELLA FATTIBILITA' FINANZIARIA</v>
          </cell>
        </row>
        <row r="211">
          <cell r="A211" t="str">
            <v>STRUTTURA DEFINITIVA DELLE FONTI DI FINANZIAMENTO</v>
          </cell>
        </row>
        <row r="212">
          <cell r="B212" t="str">
            <v>START-UP</v>
          </cell>
          <cell r="C212" t="str">
            <v>II ANNO</v>
          </cell>
          <cell r="D212" t="str">
            <v>III ANNO</v>
          </cell>
          <cell r="E212" t="str">
            <v>IV ANNO</v>
          </cell>
          <cell r="F212" t="str">
            <v>V ANNO</v>
          </cell>
        </row>
        <row r="213">
          <cell r="A213" t="str">
            <v>C/C  BANCARIO</v>
          </cell>
          <cell r="B213">
            <v>1231119.4609666301</v>
          </cell>
          <cell r="C213">
            <v>564135.49347674823</v>
          </cell>
          <cell r="D213">
            <v>0</v>
          </cell>
          <cell r="E213">
            <v>0</v>
          </cell>
          <cell r="F213">
            <v>0</v>
          </cell>
        </row>
        <row r="214">
          <cell r="A214" t="str">
            <v>DEBITI M/L TERMINE</v>
          </cell>
          <cell r="B214">
            <v>232328.51814346941</v>
          </cell>
          <cell r="C214">
            <v>192910.06892724585</v>
          </cell>
          <cell r="D214">
            <v>147357.12355174753</v>
          </cell>
          <cell r="E214">
            <v>94715.001052187261</v>
          </cell>
          <cell r="F214">
            <v>33880.448238632925</v>
          </cell>
        </row>
        <row r="215">
          <cell r="A215" t="str">
            <v>MEZZI PROPRI</v>
          </cell>
          <cell r="B215">
            <v>-1028903.3316742021</v>
          </cell>
          <cell r="C215">
            <v>173875.1775960059</v>
          </cell>
          <cell r="D215">
            <v>1450577.6189462347</v>
          </cell>
          <cell r="E215">
            <v>2362154.7011088277</v>
          </cell>
          <cell r="F215">
            <v>3680185.5760601554</v>
          </cell>
        </row>
        <row r="216">
          <cell r="A216" t="str">
            <v>DEBITI DIVERSI</v>
          </cell>
          <cell r="B216">
            <v>5.0000000000000001E-3</v>
          </cell>
          <cell r="C216">
            <v>5.0000000000000001E-3</v>
          </cell>
          <cell r="D216">
            <v>5.0000000000000001E-3</v>
          </cell>
          <cell r="E216">
            <v>5.0000000000000001E-3</v>
          </cell>
          <cell r="F216">
            <v>5.0000000000000001E-3</v>
          </cell>
        </row>
        <row r="217">
          <cell r="A217" t="str">
            <v>&gt;&gt; TOTALE FONTI</v>
          </cell>
          <cell r="B217">
            <v>434544.6524358975</v>
          </cell>
          <cell r="C217">
            <v>930920.745</v>
          </cell>
          <cell r="D217">
            <v>1597934.7474979821</v>
          </cell>
          <cell r="E217">
            <v>2456869.7071610149</v>
          </cell>
          <cell r="F217">
            <v>3714066.0292987884</v>
          </cell>
        </row>
        <row r="219">
          <cell r="A219" t="str">
            <v>RISERVA ( INCOMPATIBILITA') FINANZIARIA</v>
          </cell>
          <cell r="B219">
            <v>-1463447.9791100996</v>
          </cell>
          <cell r="C219">
            <v>-470151.5243705844</v>
          </cell>
          <cell r="D219">
            <v>2463682.5855514747</v>
          </cell>
          <cell r="E219">
            <v>4157163.4559437032</v>
          </cell>
          <cell r="F219">
            <v>6590453.5836696476</v>
          </cell>
        </row>
        <row r="221">
          <cell r="A221" t="str">
            <v>COMPOSIZIONE % DELLE FONTI</v>
          </cell>
        </row>
        <row r="222">
          <cell r="A222" t="str">
            <v>C/C  BANCARIO</v>
          </cell>
          <cell r="B222">
            <v>2.8331253280081281</v>
          </cell>
          <cell r="C222">
            <v>0.60599733812651069</v>
          </cell>
          <cell r="D222">
            <v>0</v>
          </cell>
          <cell r="E222">
            <v>0</v>
          </cell>
          <cell r="F222">
            <v>0</v>
          </cell>
        </row>
        <row r="223">
          <cell r="A223" t="str">
            <v>DEBITI M/L TERMINE</v>
          </cell>
          <cell r="B223">
            <v>0.53464820437007143</v>
          </cell>
          <cell r="C223">
            <v>0.20722501884652475</v>
          </cell>
          <cell r="D223">
            <v>9.2217234641449972E-2</v>
          </cell>
          <cell r="E223">
            <v>3.8551088312140581E-2</v>
          </cell>
          <cell r="F223">
            <v>9.1221986823507052E-3</v>
          </cell>
        </row>
        <row r="224">
          <cell r="A224" t="str">
            <v>MEZZI PROPRI</v>
          </cell>
          <cell r="B224">
            <v>-2.3677735438844971</v>
          </cell>
          <cell r="C224">
            <v>0.18677763765593805</v>
          </cell>
          <cell r="D224">
            <v>0.90778276222951115</v>
          </cell>
          <cell r="E224">
            <v>0.96144890965274954</v>
          </cell>
          <cell r="F224">
            <v>0.99087779997141578</v>
          </cell>
        </row>
        <row r="225">
          <cell r="A225" t="str">
            <v>DEBITI DIVERSI</v>
          </cell>
          <cell r="B225">
            <v>1.1506297389628059E-8</v>
          </cell>
          <cell r="C225">
            <v>5.3710265098883362E-9</v>
          </cell>
          <cell r="D225">
            <v>3.1290389096481638E-9</v>
          </cell>
          <cell r="E225">
            <v>2.0351099553332222E-9</v>
          </cell>
          <cell r="F225">
            <v>1.3462334704221708E-9</v>
          </cell>
        </row>
        <row r="226">
          <cell r="A226" t="str">
            <v>&gt;&gt; TOTALE FONTI</v>
          </cell>
          <cell r="B226">
            <v>1</v>
          </cell>
          <cell r="C226">
            <v>1</v>
          </cell>
          <cell r="D226">
            <v>1</v>
          </cell>
          <cell r="E226">
            <v>1</v>
          </cell>
          <cell r="F226">
            <v>1</v>
          </cell>
        </row>
        <row r="228">
          <cell r="A228" t="str">
            <v>ROI MINIMO</v>
          </cell>
          <cell r="B228">
            <v>0.50516602985672998</v>
          </cell>
          <cell r="C228">
            <v>0.18035136531343596</v>
          </cell>
          <cell r="D228">
            <v>0.2975146983929397</v>
          </cell>
          <cell r="E228">
            <v>0.30623544751330534</v>
          </cell>
          <cell r="F228">
            <v>0.31101764229342005</v>
          </cell>
        </row>
        <row r="229">
          <cell r="A229" t="str">
            <v>ROI (configurazione RONA)</v>
          </cell>
          <cell r="B229">
            <v>-2.3893977434232845</v>
          </cell>
          <cell r="C229">
            <v>0.25704007840667503</v>
          </cell>
          <cell r="D229">
            <v>0.96859790881100671</v>
          </cell>
          <cell r="E229">
            <v>0.75784328246180765</v>
          </cell>
          <cell r="F229">
            <v>0.70486740649535484</v>
          </cell>
        </row>
        <row r="230">
          <cell r="A230" t="str">
            <v xml:space="preserve">DELTA ROI rispetto a MINIMO </v>
          </cell>
          <cell r="B230">
            <v>-2.8945637732800145</v>
          </cell>
          <cell r="C230">
            <v>7.6688713093239075E-2</v>
          </cell>
          <cell r="D230">
            <v>0.67108321041806707</v>
          </cell>
          <cell r="E230">
            <v>0.45160783494850232</v>
          </cell>
          <cell r="F230">
            <v>0.39384976420193479</v>
          </cell>
        </row>
        <row r="233">
          <cell r="A233" t="str">
            <v>DETERMINAZIONE DEL CASH FLOW</v>
          </cell>
        </row>
        <row r="234">
          <cell r="B234" t="str">
            <v>START-UP</v>
          </cell>
          <cell r="C234" t="str">
            <v>II ANNO</v>
          </cell>
          <cell r="D234" t="str">
            <v>III ANNO</v>
          </cell>
          <cell r="E234" t="str">
            <v>IV ANNO</v>
          </cell>
          <cell r="F234" t="str">
            <v>V ANNO</v>
          </cell>
        </row>
        <row r="236">
          <cell r="A236" t="str">
            <v>REDDITO OPERATIVO</v>
          </cell>
          <cell r="B236">
            <v>-1038300</v>
          </cell>
          <cell r="C236">
            <v>239283.93999999994</v>
          </cell>
          <cell r="D236">
            <v>1547756.25</v>
          </cell>
          <cell r="E236">
            <v>1861922.1996666673</v>
          </cell>
          <cell r="F236">
            <v>2617924.0861000004</v>
          </cell>
        </row>
        <row r="237">
          <cell r="A237" t="str">
            <v xml:space="preserve"> +  AMMORTAMENTI</v>
          </cell>
          <cell r="B237">
            <v>55300</v>
          </cell>
          <cell r="C237">
            <v>126980</v>
          </cell>
          <cell r="D237">
            <v>168770</v>
          </cell>
          <cell r="E237">
            <v>220430</v>
          </cell>
          <cell r="F237">
            <v>269990</v>
          </cell>
        </row>
        <row r="238">
          <cell r="A238" t="str">
            <v xml:space="preserve"> Delta T.F.R.</v>
          </cell>
          <cell r="B238">
            <v>36340</v>
          </cell>
          <cell r="C238">
            <v>48782</v>
          </cell>
          <cell r="D238">
            <v>76738.679999999993</v>
          </cell>
          <cell r="E238">
            <v>95360.591249999998</v>
          </cell>
          <cell r="F238">
            <v>106851.70406024996</v>
          </cell>
        </row>
        <row r="239">
          <cell r="A239" t="str">
            <v xml:space="preserve"> Delta Fondo  SVALUT. CREDITI</v>
          </cell>
          <cell r="B239">
            <v>0</v>
          </cell>
          <cell r="C239">
            <v>1516.06</v>
          </cell>
          <cell r="D239">
            <v>3790.15</v>
          </cell>
          <cell r="E239">
            <v>5053.5333333333328</v>
          </cell>
          <cell r="F239">
            <v>6443.2550000000001</v>
          </cell>
        </row>
        <row r="240">
          <cell r="A240" t="str">
            <v>CASH FLOW</v>
          </cell>
          <cell r="B240">
            <v>-946660</v>
          </cell>
          <cell r="C240">
            <v>416561.99999999994</v>
          </cell>
          <cell r="D240">
            <v>1797055.0799999998</v>
          </cell>
          <cell r="E240">
            <v>2182766.3242500005</v>
          </cell>
          <cell r="F240">
            <v>3001209.0451602503</v>
          </cell>
        </row>
        <row r="243">
          <cell r="A243" t="str">
            <v>PIANI DI AMMORTAMENTO DEI MUTUI (N.B. il mutuo si considera acceso a metà anno)</v>
          </cell>
        </row>
        <row r="244">
          <cell r="B244" t="str">
            <v>START-UP</v>
          </cell>
          <cell r="C244" t="str">
            <v>II ANNO</v>
          </cell>
          <cell r="D244" t="str">
            <v>III ANNO</v>
          </cell>
          <cell r="E244" t="str">
            <v>IV ANNO</v>
          </cell>
          <cell r="F244" t="str">
            <v>V ANNO</v>
          </cell>
        </row>
        <row r="246">
          <cell r="A246" t="str">
            <v>Capitale iniziale</v>
          </cell>
          <cell r="B246">
            <v>250000</v>
          </cell>
          <cell r="C246">
            <v>232328.51814346941</v>
          </cell>
          <cell r="D246">
            <v>192910.06892724585</v>
          </cell>
          <cell r="E246">
            <v>147357.12355174753</v>
          </cell>
          <cell r="F246">
            <v>94715.001052187261</v>
          </cell>
        </row>
        <row r="247">
          <cell r="A247" t="str">
            <v>Rata di ammortamento semestrale</v>
          </cell>
          <cell r="B247">
            <v>36421.48185653059</v>
          </cell>
          <cell r="C247">
            <v>36421.48185653059</v>
          </cell>
          <cell r="D247">
            <v>36421.48185653059</v>
          </cell>
          <cell r="E247">
            <v>36421.48185653059</v>
          </cell>
          <cell r="F247">
            <v>36421.48185653059</v>
          </cell>
        </row>
        <row r="248">
          <cell r="A248" t="str">
            <v>Quota interessi I Semestre</v>
          </cell>
          <cell r="C248">
            <v>17424.638860760206</v>
          </cell>
          <cell r="D248">
            <v>14468.255169543439</v>
          </cell>
          <cell r="E248">
            <v>11051.784266381064</v>
          </cell>
          <cell r="F248">
            <v>7103.625078914044</v>
          </cell>
        </row>
        <row r="249">
          <cell r="A249" t="str">
            <v>Quota Capitale I Semestre</v>
          </cell>
          <cell r="C249">
            <v>18996.842995770385</v>
          </cell>
          <cell r="D249">
            <v>21953.226686987153</v>
          </cell>
          <cell r="E249">
            <v>25369.697590149524</v>
          </cell>
          <cell r="F249">
            <v>29317.856777616547</v>
          </cell>
        </row>
        <row r="250">
          <cell r="A250" t="str">
            <v>Quota interessi II semestre</v>
          </cell>
          <cell r="B250">
            <v>18750</v>
          </cell>
          <cell r="C250">
            <v>15999.875636077426</v>
          </cell>
          <cell r="D250">
            <v>12821.763168019403</v>
          </cell>
          <cell r="E250">
            <v>9149.0569471198487</v>
          </cell>
          <cell r="F250">
            <v>4904.7858205928032</v>
          </cell>
        </row>
        <row r="251">
          <cell r="A251" t="str">
            <v>Quota Capitale II Semestre</v>
          </cell>
          <cell r="B251">
            <v>17671.48185653059</v>
          </cell>
          <cell r="C251">
            <v>20421.606220453163</v>
          </cell>
          <cell r="D251">
            <v>23599.718688511188</v>
          </cell>
          <cell r="E251">
            <v>27272.424909410744</v>
          </cell>
          <cell r="F251">
            <v>31516.696035937788</v>
          </cell>
        </row>
        <row r="253">
          <cell r="B253" t="str">
            <v>START-UP</v>
          </cell>
          <cell r="C253" t="str">
            <v>II ANNO</v>
          </cell>
          <cell r="D253" t="str">
            <v>III ANNO</v>
          </cell>
          <cell r="E253" t="str">
            <v>IV ANNO</v>
          </cell>
          <cell r="F253" t="str">
            <v>V ANNO</v>
          </cell>
        </row>
        <row r="255">
          <cell r="A255" t="str">
            <v>Capitale iniziale</v>
          </cell>
          <cell r="C255">
            <v>0</v>
          </cell>
          <cell r="D255">
            <v>0</v>
          </cell>
          <cell r="E255">
            <v>0</v>
          </cell>
          <cell r="F255">
            <v>0</v>
          </cell>
        </row>
        <row r="256">
          <cell r="A256" t="str">
            <v>Rata di ammortamento semestrale</v>
          </cell>
          <cell r="C256">
            <v>0</v>
          </cell>
          <cell r="D256">
            <v>0</v>
          </cell>
          <cell r="E256">
            <v>0</v>
          </cell>
          <cell r="F256">
            <v>0</v>
          </cell>
        </row>
        <row r="257">
          <cell r="A257" t="str">
            <v>Quota interessi I Semestre</v>
          </cell>
          <cell r="D257">
            <v>0</v>
          </cell>
          <cell r="E257">
            <v>0</v>
          </cell>
          <cell r="F257">
            <v>0</v>
          </cell>
        </row>
        <row r="258">
          <cell r="A258" t="str">
            <v>Quota Capitale I Semestre</v>
          </cell>
          <cell r="D258">
            <v>0</v>
          </cell>
          <cell r="E258">
            <v>0</v>
          </cell>
          <cell r="F258">
            <v>0</v>
          </cell>
        </row>
        <row r="259">
          <cell r="A259" t="str">
            <v>Quota interessi II semestre</v>
          </cell>
          <cell r="C259">
            <v>0</v>
          </cell>
          <cell r="D259">
            <v>0</v>
          </cell>
          <cell r="E259">
            <v>0</v>
          </cell>
          <cell r="F259">
            <v>0</v>
          </cell>
        </row>
        <row r="260">
          <cell r="A260" t="str">
            <v>Quota Capitale II Semestre</v>
          </cell>
          <cell r="C260">
            <v>0</v>
          </cell>
          <cell r="D260">
            <v>0</v>
          </cell>
          <cell r="E260">
            <v>0</v>
          </cell>
          <cell r="F260">
            <v>0</v>
          </cell>
        </row>
        <row r="262">
          <cell r="B262" t="str">
            <v>START-UP</v>
          </cell>
          <cell r="C262" t="str">
            <v>II ANNO</v>
          </cell>
          <cell r="D262" t="str">
            <v>III ANNO</v>
          </cell>
          <cell r="E262" t="str">
            <v>IV ANNO</v>
          </cell>
          <cell r="F262" t="str">
            <v>V ANNO</v>
          </cell>
        </row>
        <row r="264">
          <cell r="A264" t="str">
            <v>Capitale iniziale</v>
          </cell>
          <cell r="D264">
            <v>0</v>
          </cell>
          <cell r="E264">
            <v>0</v>
          </cell>
          <cell r="F264">
            <v>0</v>
          </cell>
        </row>
        <row r="265">
          <cell r="A265" t="str">
            <v>Rata di ammortamento semestrale</v>
          </cell>
          <cell r="D265">
            <v>0</v>
          </cell>
          <cell r="E265">
            <v>0</v>
          </cell>
          <cell r="F265">
            <v>0</v>
          </cell>
        </row>
        <row r="266">
          <cell r="A266" t="str">
            <v>Quota interessi I Semestre</v>
          </cell>
          <cell r="E266">
            <v>0</v>
          </cell>
          <cell r="F266">
            <v>0</v>
          </cell>
        </row>
        <row r="267">
          <cell r="A267" t="str">
            <v>Quota Capitale I Semestre</v>
          </cell>
          <cell r="E267">
            <v>0</v>
          </cell>
          <cell r="F267">
            <v>0</v>
          </cell>
        </row>
        <row r="268">
          <cell r="A268" t="str">
            <v>Quota interessi II semestre</v>
          </cell>
          <cell r="D268">
            <v>0</v>
          </cell>
          <cell r="E268">
            <v>0</v>
          </cell>
          <cell r="F268">
            <v>0</v>
          </cell>
        </row>
        <row r="269">
          <cell r="A269" t="str">
            <v>Quota Capitale II Semestre</v>
          </cell>
          <cell r="D269">
            <v>0</v>
          </cell>
          <cell r="E269">
            <v>0</v>
          </cell>
          <cell r="F269">
            <v>0</v>
          </cell>
        </row>
        <row r="272">
          <cell r="B272" t="str">
            <v>START-UP</v>
          </cell>
          <cell r="C272" t="str">
            <v>II ANNO</v>
          </cell>
          <cell r="D272" t="str">
            <v>III ANNO</v>
          </cell>
          <cell r="E272" t="str">
            <v>IV ANNO</v>
          </cell>
          <cell r="F272" t="str">
            <v>V ANNO</v>
          </cell>
        </row>
        <row r="274">
          <cell r="A274" t="str">
            <v>Capitale iniziale</v>
          </cell>
          <cell r="E274">
            <v>0</v>
          </cell>
          <cell r="F274">
            <v>0</v>
          </cell>
        </row>
        <row r="275">
          <cell r="A275" t="str">
            <v>Rata di ammortamento semestrale</v>
          </cell>
          <cell r="E275">
            <v>0</v>
          </cell>
          <cell r="F275">
            <v>0</v>
          </cell>
        </row>
        <row r="276">
          <cell r="A276" t="str">
            <v>Quota interessi I Semestre</v>
          </cell>
          <cell r="F276">
            <v>0</v>
          </cell>
        </row>
        <row r="277">
          <cell r="A277" t="str">
            <v>Quota Capitale I Semestre</v>
          </cell>
          <cell r="F277">
            <v>0</v>
          </cell>
        </row>
        <row r="278">
          <cell r="A278" t="str">
            <v>Quota interessi II semestre</v>
          </cell>
          <cell r="E278">
            <v>0</v>
          </cell>
          <cell r="F278">
            <v>0</v>
          </cell>
        </row>
        <row r="279">
          <cell r="A279" t="str">
            <v>Quota Capitale II Semestre</v>
          </cell>
          <cell r="E279">
            <v>0</v>
          </cell>
          <cell r="F279">
            <v>0</v>
          </cell>
        </row>
        <row r="281">
          <cell r="B281" t="str">
            <v>START-UP</v>
          </cell>
          <cell r="C281" t="str">
            <v>II ANNO</v>
          </cell>
          <cell r="D281" t="str">
            <v>III ANNO</v>
          </cell>
          <cell r="E281" t="str">
            <v>IV ANNO</v>
          </cell>
          <cell r="F281" t="str">
            <v>V ANNO</v>
          </cell>
        </row>
        <row r="283">
          <cell r="A283" t="str">
            <v>Capitale iniziale</v>
          </cell>
          <cell r="F283">
            <v>0</v>
          </cell>
        </row>
        <row r="284">
          <cell r="A284" t="str">
            <v>Rata di ammortamento semestrale</v>
          </cell>
          <cell r="F284">
            <v>0</v>
          </cell>
        </row>
        <row r="285">
          <cell r="A285" t="str">
            <v>Quota interessi I Semestre</v>
          </cell>
        </row>
        <row r="286">
          <cell r="A286" t="str">
            <v>Quota Capitale I Semestre</v>
          </cell>
        </row>
        <row r="287">
          <cell r="A287" t="str">
            <v>Quota interessi II semestre</v>
          </cell>
          <cell r="F287">
            <v>0</v>
          </cell>
        </row>
        <row r="288">
          <cell r="A288" t="str">
            <v>Quota Capitale II Semestre</v>
          </cell>
          <cell r="F288">
            <v>0</v>
          </cell>
        </row>
        <row r="291">
          <cell r="A291" t="str">
            <v>RIEPILOGO PIANI DI AMMORTAMENTO PER MUTUI</v>
          </cell>
        </row>
        <row r="292">
          <cell r="B292" t="str">
            <v>START-UP</v>
          </cell>
          <cell r="C292" t="str">
            <v>II ANNO</v>
          </cell>
          <cell r="D292" t="str">
            <v>III ANNO</v>
          </cell>
          <cell r="E292" t="str">
            <v>IV ANNO</v>
          </cell>
          <cell r="F292" t="str">
            <v>V ANNO</v>
          </cell>
        </row>
        <row r="293">
          <cell r="A293" t="str">
            <v>ACCENSIONI MUTUI</v>
          </cell>
          <cell r="B293">
            <v>250000</v>
          </cell>
          <cell r="C293">
            <v>0</v>
          </cell>
          <cell r="D293">
            <v>0</v>
          </cell>
          <cell r="E293">
            <v>0</v>
          </cell>
          <cell r="F293">
            <v>0</v>
          </cell>
        </row>
        <row r="294">
          <cell r="A294" t="str">
            <v>DEBITO TOTALE AD INIZIO ANNO</v>
          </cell>
          <cell r="B294">
            <v>0</v>
          </cell>
          <cell r="C294">
            <v>232328.51814346941</v>
          </cell>
          <cell r="D294">
            <v>192910.06892724585</v>
          </cell>
          <cell r="E294">
            <v>147357.12355174753</v>
          </cell>
          <cell r="F294">
            <v>94715.001052187261</v>
          </cell>
        </row>
        <row r="295">
          <cell r="A295" t="str">
            <v>RATE DI AMMORTAMENTO</v>
          </cell>
          <cell r="B295">
            <v>36421.48185653059</v>
          </cell>
          <cell r="C295">
            <v>36421.48185653059</v>
          </cell>
          <cell r="D295">
            <v>36421.48185653059</v>
          </cell>
          <cell r="E295">
            <v>36421.48185653059</v>
          </cell>
          <cell r="F295">
            <v>36421.48185653059</v>
          </cell>
        </row>
        <row r="296">
          <cell r="A296" t="str">
            <v>QUOTA INTERESSI</v>
          </cell>
          <cell r="B296">
            <v>18750</v>
          </cell>
          <cell r="C296">
            <v>33424.514496837633</v>
          </cell>
          <cell r="D296">
            <v>27290.01833756284</v>
          </cell>
          <cell r="E296">
            <v>20200.841213500913</v>
          </cell>
          <cell r="F296">
            <v>12008.410899506847</v>
          </cell>
        </row>
        <row r="297">
          <cell r="A297" t="str">
            <v>QUOTA CAPITALE</v>
          </cell>
          <cell r="B297">
            <v>17671.48185653059</v>
          </cell>
          <cell r="C297">
            <v>39418.449216223547</v>
          </cell>
          <cell r="D297">
            <v>45552.945375498341</v>
          </cell>
          <cell r="E297">
            <v>52642.122499560268</v>
          </cell>
          <cell r="F297">
            <v>60834.552813554335</v>
          </cell>
        </row>
        <row r="298">
          <cell r="A298" t="str">
            <v>DEBITO ALLA FINE DEL PERIODO</v>
          </cell>
          <cell r="B298">
            <v>232328.51814346941</v>
          </cell>
          <cell r="C298">
            <v>192910.06892724585</v>
          </cell>
          <cell r="D298">
            <v>147357.12355174753</v>
          </cell>
          <cell r="E298">
            <v>94715.001052187261</v>
          </cell>
          <cell r="F298">
            <v>33880.448238632925</v>
          </cell>
        </row>
        <row r="301">
          <cell r="A301" t="str">
            <v>CALCOLO DELLE IMPOSTE DA PAGARE</v>
          </cell>
        </row>
        <row r="302">
          <cell r="B302" t="str">
            <v>START-UP</v>
          </cell>
          <cell r="C302" t="str">
            <v>II ANNO</v>
          </cell>
          <cell r="D302" t="str">
            <v>III ANNO</v>
          </cell>
          <cell r="E302" t="str">
            <v>IV ANNO</v>
          </cell>
          <cell r="F302" t="str">
            <v>V ANNO</v>
          </cell>
          <cell r="G302" t="str">
            <v>VI ANNO</v>
          </cell>
        </row>
        <row r="303">
          <cell r="A303" t="str">
            <v>Reddito imponibile</v>
          </cell>
          <cell r="B303">
            <v>-1148903.3316742021</v>
          </cell>
          <cell r="C303">
            <v>53875.177596005902</v>
          </cell>
          <cell r="D303">
            <v>1473516.2525615974</v>
          </cell>
          <cell r="E303">
            <v>1899118.9211720696</v>
          </cell>
          <cell r="F303">
            <v>2745897.6561485985</v>
          </cell>
          <cell r="G303">
            <v>0</v>
          </cell>
        </row>
        <row r="304">
          <cell r="A304" t="str">
            <v>Franchigia per perdite pregresse</v>
          </cell>
          <cell r="B304">
            <v>0</v>
          </cell>
          <cell r="C304">
            <v>-1148903.3316742021</v>
          </cell>
          <cell r="D304">
            <v>-1095028.1540781963</v>
          </cell>
          <cell r="E304">
            <v>0</v>
          </cell>
          <cell r="F304">
            <v>0</v>
          </cell>
          <cell r="G304">
            <v>0</v>
          </cell>
        </row>
        <row r="305">
          <cell r="A305" t="str">
            <v>Imponibile al netto della franchigia per perdite</v>
          </cell>
          <cell r="B305">
            <v>-1148903.3316742021</v>
          </cell>
          <cell r="C305">
            <v>0</v>
          </cell>
          <cell r="D305">
            <v>378488.09848340112</v>
          </cell>
          <cell r="E305">
            <v>1899118.9211720696</v>
          </cell>
          <cell r="F305">
            <v>2745897.6561485985</v>
          </cell>
          <cell r="G305">
            <v>0</v>
          </cell>
        </row>
        <row r="306">
          <cell r="A306" t="str">
            <v>Imposte</v>
          </cell>
          <cell r="B306">
            <v>0</v>
          </cell>
          <cell r="C306">
            <v>0</v>
          </cell>
          <cell r="D306">
            <v>196813.81121136859</v>
          </cell>
          <cell r="E306">
            <v>987541.83900947624</v>
          </cell>
          <cell r="F306">
            <v>1427866.7811972713</v>
          </cell>
          <cell r="G306">
            <v>0</v>
          </cell>
        </row>
        <row r="307">
          <cell r="A307" t="str">
            <v>Imposta dell'anno precedente</v>
          </cell>
          <cell r="B307">
            <v>0</v>
          </cell>
          <cell r="C307">
            <v>0</v>
          </cell>
          <cell r="D307">
            <v>0</v>
          </cell>
          <cell r="E307">
            <v>196813.81121136859</v>
          </cell>
          <cell r="F307">
            <v>987541.83900947624</v>
          </cell>
          <cell r="G307">
            <v>1427866.7811972713</v>
          </cell>
        </row>
        <row r="308">
          <cell r="A308" t="str">
            <v xml:space="preserve">acconto da versare: </v>
          </cell>
        </row>
        <row r="309">
          <cell r="A309" t="str">
            <v>*  a Maggio</v>
          </cell>
          <cell r="B309">
            <v>0</v>
          </cell>
          <cell r="C309">
            <v>0</v>
          </cell>
          <cell r="D309">
            <v>0</v>
          </cell>
          <cell r="E309">
            <v>77151.01399485649</v>
          </cell>
          <cell r="F309">
            <v>387116.40089171473</v>
          </cell>
          <cell r="G309">
            <v>0</v>
          </cell>
        </row>
        <row r="310">
          <cell r="A310" t="str">
            <v>*  a Novembre</v>
          </cell>
          <cell r="B310">
            <v>0</v>
          </cell>
          <cell r="C310">
            <v>0</v>
          </cell>
          <cell r="D310">
            <v>0</v>
          </cell>
          <cell r="E310">
            <v>115726.52099228471</v>
          </cell>
          <cell r="F310">
            <v>580674.60133757198</v>
          </cell>
          <cell r="G310">
            <v>0</v>
          </cell>
        </row>
        <row r="311">
          <cell r="A311" t="str">
            <v>Saldo imp. anno prec. da versare a maggio</v>
          </cell>
          <cell r="B311">
            <v>0</v>
          </cell>
          <cell r="C311">
            <v>0</v>
          </cell>
          <cell r="D311">
            <v>0</v>
          </cell>
          <cell r="E311">
            <v>196813.81121136859</v>
          </cell>
          <cell r="F311">
            <v>794664.30402233498</v>
          </cell>
          <cell r="G311">
            <v>460075.7789679846</v>
          </cell>
        </row>
        <row r="313">
          <cell r="A313" t="str">
            <v>CALCOLO DEGLI ONERI FINANZIARI PROVVISORI</v>
          </cell>
        </row>
        <row r="314">
          <cell r="B314" t="str">
            <v>START-UP</v>
          </cell>
          <cell r="C314" t="str">
            <v>II ANNO</v>
          </cell>
          <cell r="D314" t="str">
            <v>III ANNO</v>
          </cell>
          <cell r="E314" t="str">
            <v>IV ANNO</v>
          </cell>
          <cell r="F314" t="str">
            <v>V ANNO</v>
          </cell>
        </row>
        <row r="315">
          <cell r="A315" t="str">
            <v>ON. FIN. SU SCOPERTO DI C/C INIZ.</v>
          </cell>
          <cell r="B315">
            <v>0</v>
          </cell>
          <cell r="C315">
            <v>198518.0130808691</v>
          </cell>
          <cell r="D315">
            <v>90966.848323125654</v>
          </cell>
          <cell r="E315">
            <v>0</v>
          </cell>
          <cell r="F315">
            <v>0</v>
          </cell>
        </row>
        <row r="316">
          <cell r="A316" t="str">
            <v>INTERESSI SU MUTUI</v>
          </cell>
          <cell r="B316">
            <v>18750</v>
          </cell>
          <cell r="C316">
            <v>33424.514496837633</v>
          </cell>
          <cell r="D316">
            <v>27290.01833756284</v>
          </cell>
          <cell r="E316">
            <v>20200.841213500913</v>
          </cell>
          <cell r="F316">
            <v>12008.410899506847</v>
          </cell>
        </row>
        <row r="317">
          <cell r="A317" t="str">
            <v xml:space="preserve"> (PROVENTI) SI C/C BANCARIO </v>
          </cell>
          <cell r="B317">
            <v>0</v>
          </cell>
          <cell r="C317">
            <v>0</v>
          </cell>
          <cell r="D317">
            <v>0</v>
          </cell>
          <cell r="E317">
            <v>-6677.2965376017155</v>
          </cell>
          <cell r="F317">
            <v>-113189.85551833504</v>
          </cell>
        </row>
        <row r="318">
          <cell r="A318" t="str">
            <v>TOTALE INTERESSI PROVVISORI</v>
          </cell>
          <cell r="B318">
            <v>18750</v>
          </cell>
          <cell r="C318">
            <v>231942.52757770673</v>
          </cell>
          <cell r="D318">
            <v>118256.86666068849</v>
          </cell>
          <cell r="E318">
            <v>13523.544675899197</v>
          </cell>
          <cell r="F318">
            <v>-101181.44461882819</v>
          </cell>
        </row>
        <row r="321">
          <cell r="A321" t="str">
            <v>ANALISI DEL PUNTO DI PAREGGIO</v>
          </cell>
        </row>
        <row r="322">
          <cell r="B322" t="str">
            <v>START-UP</v>
          </cell>
          <cell r="C322" t="str">
            <v>II ANNO</v>
          </cell>
          <cell r="D322" t="str">
            <v>III ANNO</v>
          </cell>
          <cell r="E322" t="str">
            <v>IV ANNO</v>
          </cell>
          <cell r="F322" t="str">
            <v>V ANNO</v>
          </cell>
        </row>
        <row r="323">
          <cell r="A323" t="str">
            <v>RICAVI</v>
          </cell>
          <cell r="B323">
            <v>0</v>
          </cell>
          <cell r="C323">
            <v>1528800</v>
          </cell>
          <cell r="D323">
            <v>3822000</v>
          </cell>
          <cell r="E323">
            <v>5096000</v>
          </cell>
          <cell r="F323">
            <v>6497400</v>
          </cell>
        </row>
        <row r="324">
          <cell r="A324" t="str">
            <v>COSTI VARIABILI</v>
          </cell>
          <cell r="B324">
            <v>5500</v>
          </cell>
          <cell r="C324">
            <v>178380</v>
          </cell>
          <cell r="D324">
            <v>435200</v>
          </cell>
          <cell r="E324">
            <v>578580</v>
          </cell>
          <cell r="F324">
            <v>578580</v>
          </cell>
        </row>
        <row r="325">
          <cell r="A325" t="str">
            <v>(+/-) VARIAZIONE DELLE SCORTE</v>
          </cell>
          <cell r="B325">
            <v>0</v>
          </cell>
          <cell r="C325">
            <v>-305000</v>
          </cell>
          <cell r="D325">
            <v>-456875</v>
          </cell>
          <cell r="E325">
            <v>-253750</v>
          </cell>
          <cell r="F325">
            <v>-279375</v>
          </cell>
        </row>
        <row r="326">
          <cell r="A326" t="str">
            <v>ACC. SVAL CREDITI</v>
          </cell>
          <cell r="B326">
            <v>0</v>
          </cell>
          <cell r="C326">
            <v>1516.06</v>
          </cell>
          <cell r="D326">
            <v>3790.15</v>
          </cell>
          <cell r="E326">
            <v>5053.5333333333328</v>
          </cell>
          <cell r="F326">
            <v>6443.2550000000001</v>
          </cell>
        </row>
        <row r="327">
          <cell r="A327" t="str">
            <v>MARGINE DI CONTRIBUZIONE</v>
          </cell>
          <cell r="B327">
            <v>-5500</v>
          </cell>
          <cell r="C327">
            <v>1653903.94</v>
          </cell>
          <cell r="D327">
            <v>3839884.85</v>
          </cell>
          <cell r="E327">
            <v>4766116.4666666668</v>
          </cell>
          <cell r="F327">
            <v>6191751.7450000001</v>
          </cell>
        </row>
        <row r="328">
          <cell r="A328" t="str">
            <v>MARGINE DI CONTRIBUZIONE %</v>
          </cell>
          <cell r="B328" t="e">
            <v>#DIV/0!</v>
          </cell>
          <cell r="C328">
            <v>1.081831462585034</v>
          </cell>
          <cell r="D328">
            <v>1.0046794479330194</v>
          </cell>
          <cell r="E328">
            <v>0.93526618262689698</v>
          </cell>
          <cell r="F328">
            <v>0.95295837488841695</v>
          </cell>
        </row>
        <row r="329">
          <cell r="A329" t="str">
            <v>TOTALE COSTI FISSI</v>
          </cell>
          <cell r="B329">
            <v>1032800</v>
          </cell>
          <cell r="C329">
            <v>1414620</v>
          </cell>
          <cell r="D329">
            <v>2292128.6</v>
          </cell>
          <cell r="E329">
            <v>2904194.267</v>
          </cell>
          <cell r="F329">
            <v>3414800.4588999995</v>
          </cell>
        </row>
        <row r="330">
          <cell r="A330" t="str">
            <v>FATTURATO DI PAREGGIO OPERATIVO</v>
          </cell>
          <cell r="B330" t="e">
            <v>#DIV/0!</v>
          </cell>
          <cell r="C330">
            <v>1307615.8800371441</v>
          </cell>
          <cell r="D330">
            <v>2281452.6610609167</v>
          </cell>
          <cell r="E330">
            <v>3105206.1123849722</v>
          </cell>
          <cell r="F330">
            <v>3583367.9086978408</v>
          </cell>
        </row>
        <row r="331">
          <cell r="A331" t="str">
            <v>MARGINE DI SICUREZZA %</v>
          </cell>
          <cell r="B331" t="e">
            <v>#DIV/0!</v>
          </cell>
          <cell r="C331">
            <v>0.14467825743253265</v>
          </cell>
          <cell r="D331">
            <v>0.4030736103974577</v>
          </cell>
          <cell r="E331">
            <v>0.39065814121174014</v>
          </cell>
          <cell r="F331">
            <v>0.44849202624159806</v>
          </cell>
        </row>
        <row r="334">
          <cell r="A334" t="str">
            <v>ANALISI DEGLI INDICI DI BILANCIO</v>
          </cell>
        </row>
        <row r="335">
          <cell r="B335" t="str">
            <v>START-UP</v>
          </cell>
          <cell r="C335" t="str">
            <v>II ANNO</v>
          </cell>
          <cell r="D335" t="str">
            <v>III ANNO</v>
          </cell>
          <cell r="E335" t="str">
            <v>IV ANNO</v>
          </cell>
          <cell r="F335" t="str">
            <v>V ANNO</v>
          </cell>
        </row>
        <row r="336">
          <cell r="A336" t="str">
            <v>Indici di liquidità:</v>
          </cell>
        </row>
        <row r="337">
          <cell r="A337" t="str">
            <v>* Indice di disponibilità</v>
          </cell>
          <cell r="B337">
            <v>0.10419225833778678</v>
          </cell>
          <cell r="C337">
            <v>0.87534105733566969</v>
          </cell>
          <cell r="D337">
            <v>3.5180286160288392</v>
          </cell>
          <cell r="E337">
            <v>2.5774648979056649</v>
          </cell>
          <cell r="F337">
            <v>2.9313844519840719</v>
          </cell>
        </row>
        <row r="338">
          <cell r="A338" t="str">
            <v>* Indice di liquidità</v>
          </cell>
          <cell r="B338">
            <v>0.10419225833778678</v>
          </cell>
          <cell r="C338">
            <v>0.43888398308225246</v>
          </cell>
          <cell r="D338">
            <v>1.8284511041336062</v>
          </cell>
          <cell r="E338">
            <v>1.7950575640425306</v>
          </cell>
          <cell r="F338">
            <v>2.2061230884595546</v>
          </cell>
        </row>
        <row r="340">
          <cell r="A340" t="str">
            <v>Indici di struttura finanziaria:</v>
          </cell>
        </row>
        <row r="341">
          <cell r="A341" t="str">
            <v xml:space="preserve">* Indice di indebitamento </v>
          </cell>
          <cell r="B341">
            <v>3.3677735711288044</v>
          </cell>
          <cell r="C341">
            <v>0.81322236134087433</v>
          </cell>
          <cell r="D341">
            <v>9.2217234930001279E-2</v>
          </cell>
          <cell r="E341">
            <v>3.8551088390596289E-2</v>
          </cell>
          <cell r="F341">
            <v>9.122198694631314E-3</v>
          </cell>
        </row>
        <row r="342">
          <cell r="A342" t="str">
            <v>* Rapporto Mezzi Terzi/Mezzi Propri</v>
          </cell>
          <cell r="B342">
            <v>-1.4223376813532316</v>
          </cell>
          <cell r="C342">
            <v>4.3539599664016926</v>
          </cell>
          <cell r="D342">
            <v>0.10158513520896208</v>
          </cell>
          <cell r="E342">
            <v>4.0096866224607029E-2</v>
          </cell>
          <cell r="F342">
            <v>9.2061792913453681E-3</v>
          </cell>
        </row>
        <row r="343">
          <cell r="A343" t="str">
            <v>* Indice di copertura delle immobilizzazioni</v>
          </cell>
          <cell r="B343">
            <v>-1.5861704769628289</v>
          </cell>
          <cell r="C343">
            <v>0.68046685934334861</v>
          </cell>
          <cell r="D343">
            <v>2.5593573196091652</v>
          </cell>
          <cell r="E343">
            <v>3.6866686206311559</v>
          </cell>
          <cell r="F343">
            <v>5.8997442922478491</v>
          </cell>
        </row>
        <row r="345">
          <cell r="A345" t="str">
            <v>Indici di efficienza operativa:</v>
          </cell>
        </row>
        <row r="346">
          <cell r="A346" t="str">
            <v>* Indice di rotazione del capitale investito</v>
          </cell>
          <cell r="B346">
            <v>0</v>
          </cell>
          <cell r="C346">
            <v>2.2392365475785745</v>
          </cell>
          <cell r="D346">
            <v>3.0227112829908811</v>
          </cell>
          <cell r="E346">
            <v>2.5135614156250958</v>
          </cell>
          <cell r="F346">
            <v>2.1058070568262055</v>
          </cell>
        </row>
        <row r="347">
          <cell r="A347" t="str">
            <v>* Indice di rotazione delle attività correnti</v>
          </cell>
          <cell r="B347">
            <v>0</v>
          </cell>
          <cell r="C347">
            <v>4.0309495611220614</v>
          </cell>
          <cell r="D347">
            <v>3.477599885255747</v>
          </cell>
          <cell r="E347">
            <v>2.066454274619169</v>
          </cell>
          <cell r="F347">
            <v>1.5145595380765593</v>
          </cell>
        </row>
        <row r="348">
          <cell r="A348" t="str">
            <v>* Indice di rotazione del C.C.O.N.</v>
          </cell>
          <cell r="B348">
            <v>0</v>
          </cell>
          <cell r="C348">
            <v>7.017553725663749</v>
          </cell>
          <cell r="D348">
            <v>4.4120982709079799</v>
          </cell>
          <cell r="E348">
            <v>3.4363670372963573</v>
          </cell>
          <cell r="F348">
            <v>3.3195827927630157</v>
          </cell>
        </row>
        <row r="350">
          <cell r="A350" t="str">
            <v>Indici di redditività:</v>
          </cell>
        </row>
        <row r="351">
          <cell r="A351" t="str">
            <v>* R.O.I. (Return on Investment)</v>
          </cell>
          <cell r="B351">
            <v>-4.778795486846569</v>
          </cell>
          <cell r="C351">
            <v>0.35047968582980027</v>
          </cell>
          <cell r="D351">
            <v>1.2240764731016889</v>
          </cell>
          <cell r="E351">
            <v>0.91837829669896787</v>
          </cell>
          <cell r="F351">
            <v>0.84846908220898754</v>
          </cell>
        </row>
        <row r="352">
          <cell r="A352" t="str">
            <v>* R.O.E. (Return on Equity)</v>
          </cell>
          <cell r="B352">
            <v>2.2332580647877571</v>
          </cell>
          <cell r="C352">
            <v>-0.12601965757276987</v>
          </cell>
          <cell r="D352">
            <v>1.5718553891720064</v>
          </cell>
          <cell r="E352">
            <v>0.478175232689521</v>
          </cell>
          <cell r="F352">
            <v>0.43626502795001937</v>
          </cell>
        </row>
        <row r="353">
          <cell r="A353" t="str">
            <v>* R.O.S. (Return on sales)</v>
          </cell>
          <cell r="B353" t="e">
            <v>#DIV/0!</v>
          </cell>
          <cell r="C353">
            <v>0.15651749084249081</v>
          </cell>
          <cell r="D353">
            <v>0.40495977237048664</v>
          </cell>
          <cell r="E353">
            <v>0.36536934844322355</v>
          </cell>
          <cell r="F353">
            <v>0.40291871919537053</v>
          </cell>
        </row>
        <row r="356">
          <cell r="A356" t="str">
            <v>DETERMINAZIONE DEL CASH FLOW</v>
          </cell>
        </row>
        <row r="357">
          <cell r="B357" t="str">
            <v>START-UP</v>
          </cell>
          <cell r="C357" t="str">
            <v>II ANNO</v>
          </cell>
          <cell r="D357" t="str">
            <v>III ANNO</v>
          </cell>
          <cell r="E357" t="str">
            <v>IV ANNO</v>
          </cell>
          <cell r="F357" t="str">
            <v>V ANNO</v>
          </cell>
          <cell r="G357" t="str">
            <v>VI ANNO</v>
          </cell>
        </row>
        <row r="358">
          <cell r="A358" t="str">
            <v xml:space="preserve"> Disinvestimenti(+)/Investimenti (-) in cap. fisso</v>
          </cell>
          <cell r="B358">
            <v>-557500</v>
          </cell>
          <cell r="C358">
            <v>-163800</v>
          </cell>
          <cell r="D358">
            <v>-254100</v>
          </cell>
          <cell r="E358">
            <v>-262500</v>
          </cell>
          <cell r="F358">
            <v>-233100</v>
          </cell>
          <cell r="G358">
            <v>0</v>
          </cell>
        </row>
        <row r="359">
          <cell r="A359" t="str">
            <v>(+/-) Variazione del capitale circolante</v>
          </cell>
          <cell r="B359">
            <v>36315.352564102577</v>
          </cell>
          <cell r="C359">
            <v>-509854.15256410249</v>
          </cell>
          <cell r="D359">
            <v>-792253.67833333358</v>
          </cell>
          <cell r="E359">
            <v>-450003.98724999977</v>
          </cell>
          <cell r="F359">
            <v>-510158.12211850053</v>
          </cell>
        </row>
        <row r="360">
          <cell r="A360" t="str">
            <v>(+) Contributi a fondo perduto</v>
          </cell>
          <cell r="B360">
            <v>0</v>
          </cell>
          <cell r="C360">
            <v>0</v>
          </cell>
          <cell r="D360">
            <v>0</v>
          </cell>
          <cell r="E360">
            <v>0</v>
          </cell>
          <cell r="F360">
            <v>0</v>
          </cell>
          <cell r="G360">
            <v>0</v>
          </cell>
        </row>
        <row r="361">
          <cell r="A361" t="str">
            <v>(+) valore residuo</v>
          </cell>
          <cell r="G361">
            <v>3680185.5760601554</v>
          </cell>
        </row>
        <row r="362">
          <cell r="A362" t="str">
            <v>(-) eventuale svalutazione valore residuo</v>
          </cell>
        </row>
        <row r="363">
          <cell r="A363" t="str">
            <v>Totale investimenti</v>
          </cell>
          <cell r="B363">
            <v>-521184.64743589744</v>
          </cell>
          <cell r="C363">
            <v>-673654.15256410255</v>
          </cell>
          <cell r="D363">
            <v>-1046353.6783333336</v>
          </cell>
          <cell r="E363">
            <v>-712503.98724999977</v>
          </cell>
          <cell r="F363">
            <v>-743258.12211850053</v>
          </cell>
          <cell r="G363">
            <v>3680185.5760601554</v>
          </cell>
        </row>
        <row r="365">
          <cell r="A365" t="str">
            <v>(+) Reddito operativo</v>
          </cell>
          <cell r="B365">
            <v>-1038300</v>
          </cell>
          <cell r="C365">
            <v>239283.93999999994</v>
          </cell>
          <cell r="D365">
            <v>1547756.25</v>
          </cell>
          <cell r="E365">
            <v>1861922.1996666673</v>
          </cell>
          <cell r="F365">
            <v>2617924.0861000004</v>
          </cell>
          <cell r="G365">
            <v>0</v>
          </cell>
        </row>
        <row r="366">
          <cell r="A366" t="str">
            <v>(+) Ammortamenti</v>
          </cell>
          <cell r="B366">
            <v>55300</v>
          </cell>
          <cell r="C366">
            <v>126980</v>
          </cell>
          <cell r="D366">
            <v>168770</v>
          </cell>
          <cell r="E366">
            <v>220430</v>
          </cell>
          <cell r="F366">
            <v>269990</v>
          </cell>
          <cell r="G366">
            <v>0</v>
          </cell>
        </row>
        <row r="367">
          <cell r="A367" t="str">
            <v>(+/-) Delta TFR</v>
          </cell>
          <cell r="B367">
            <v>36340</v>
          </cell>
          <cell r="C367">
            <v>48782</v>
          </cell>
          <cell r="D367">
            <v>76738.679999999993</v>
          </cell>
          <cell r="E367">
            <v>95360.591249999998</v>
          </cell>
          <cell r="F367">
            <v>106851.70406024996</v>
          </cell>
          <cell r="G367">
            <v>0</v>
          </cell>
        </row>
        <row r="368">
          <cell r="A368" t="str">
            <v>(+/-) Delta Fondo svalutazione crediti</v>
          </cell>
          <cell r="B368">
            <v>0</v>
          </cell>
          <cell r="C368">
            <v>1516.06</v>
          </cell>
          <cell r="D368">
            <v>3790.15</v>
          </cell>
          <cell r="E368">
            <v>5053.5333333333328</v>
          </cell>
          <cell r="F368">
            <v>6443.2550000000001</v>
          </cell>
          <cell r="G368">
            <v>0</v>
          </cell>
        </row>
        <row r="369">
          <cell r="A369" t="str">
            <v>(-) Imposte</v>
          </cell>
          <cell r="B369">
            <v>0</v>
          </cell>
          <cell r="C369">
            <v>0</v>
          </cell>
          <cell r="D369">
            <v>0</v>
          </cell>
          <cell r="E369">
            <v>-389691.3461985098</v>
          </cell>
          <cell r="F369">
            <v>-1762455.3062516218</v>
          </cell>
          <cell r="G369">
            <v>0</v>
          </cell>
        </row>
        <row r="370">
          <cell r="A370" t="str">
            <v>Flusso di cassa della gestione</v>
          </cell>
          <cell r="B370">
            <v>-946660</v>
          </cell>
          <cell r="C370">
            <v>416561.99999999994</v>
          </cell>
          <cell r="D370">
            <v>1797055.0799999998</v>
          </cell>
          <cell r="E370">
            <v>1793074.9780514906</v>
          </cell>
          <cell r="F370">
            <v>1238753.7389086285</v>
          </cell>
          <cell r="G370">
            <v>0</v>
          </cell>
        </row>
        <row r="372">
          <cell r="A372" t="str">
            <v>FLUSSO DI CASSA COMPLESSIVO</v>
          </cell>
          <cell r="B372">
            <v>-1467844.6474358975</v>
          </cell>
          <cell r="C372">
            <v>-257092.15256410261</v>
          </cell>
          <cell r="D372">
            <v>750701.40166666626</v>
          </cell>
          <cell r="E372">
            <v>1080570.9908014908</v>
          </cell>
          <cell r="F372">
            <v>495495.61679012794</v>
          </cell>
          <cell r="G372">
            <v>3680185.5760601554</v>
          </cell>
        </row>
        <row r="375">
          <cell r="A375" t="str">
            <v>CALCOLO DEL VALORE ATTUALE NETTO (Flussi di cassa attualizzati al ROI minimo medio)</v>
          </cell>
        </row>
        <row r="376">
          <cell r="A376" t="str">
            <v>N.B. Per attualizzare ad un tasso diverso dal ROI minimo medio inserire il tasso nei parametri di  input</v>
          </cell>
        </row>
        <row r="377">
          <cell r="B377" t="str">
            <v>START-UP</v>
          </cell>
          <cell r="C377" t="str">
            <v>II ANNO</v>
          </cell>
          <cell r="D377" t="str">
            <v>III ANNO</v>
          </cell>
          <cell r="E377" t="str">
            <v>IV ANNO</v>
          </cell>
          <cell r="F377" t="str">
            <v>V ANNO</v>
          </cell>
          <cell r="G377" t="str">
            <v>VI ANNO</v>
          </cell>
        </row>
        <row r="378">
          <cell r="A378" t="str">
            <v>Flusso di cassa</v>
          </cell>
          <cell r="B378">
            <v>-1467844.6474358975</v>
          </cell>
          <cell r="C378">
            <v>-257092.15256410261</v>
          </cell>
          <cell r="D378">
            <v>750701.40166666626</v>
          </cell>
          <cell r="E378">
            <v>1080570.9908014908</v>
          </cell>
          <cell r="F378">
            <v>495495.61679012794</v>
          </cell>
          <cell r="G378">
            <v>3680185.5760601554</v>
          </cell>
        </row>
        <row r="379">
          <cell r="A379" t="str">
            <v>Periodo</v>
          </cell>
          <cell r="B379">
            <v>0</v>
          </cell>
          <cell r="C379">
            <v>1</v>
          </cell>
          <cell r="D379">
            <v>2</v>
          </cell>
          <cell r="E379">
            <v>3</v>
          </cell>
          <cell r="F379">
            <v>4</v>
          </cell>
          <cell r="G379">
            <v>5</v>
          </cell>
        </row>
        <row r="380">
          <cell r="A380" t="str">
            <v>Fattore di attualizzazione di periodo</v>
          </cell>
          <cell r="B380">
            <v>1</v>
          </cell>
          <cell r="C380">
            <v>0.75754302444356014</v>
          </cell>
          <cell r="D380">
            <v>0.57387143388309636</v>
          </cell>
          <cell r="E380">
            <v>0.43473230166556331</v>
          </cell>
          <cell r="F380">
            <v>0.32932842262704104</v>
          </cell>
          <cell r="G380">
            <v>0.24948044931211566</v>
          </cell>
        </row>
        <row r="381">
          <cell r="A381" t="str">
            <v>Flussi di cassa attualizzati</v>
          </cell>
          <cell r="B381">
            <v>-1467844.6474358975</v>
          </cell>
          <cell r="C381">
            <v>-194758.36681411546</v>
          </cell>
          <cell r="D381">
            <v>430806.08979250002</v>
          </cell>
          <cell r="E381">
            <v>469759.11394417036</v>
          </cell>
          <cell r="F381">
            <v>163180.78989610562</v>
          </cell>
          <cell r="G381">
            <v>918134.35106745479</v>
          </cell>
        </row>
        <row r="382">
          <cell r="A382" t="str">
            <v>Flussi di cassa attualizzati cumulati</v>
          </cell>
          <cell r="B382">
            <v>-1467844.6474358975</v>
          </cell>
          <cell r="C382">
            <v>-1662603.014250013</v>
          </cell>
          <cell r="D382">
            <v>-1231796.924457513</v>
          </cell>
          <cell r="E382">
            <v>-762037.81051334273</v>
          </cell>
          <cell r="F382">
            <v>-598857.02061723708</v>
          </cell>
          <cell r="G382">
            <v>319277.33045021771</v>
          </cell>
        </row>
        <row r="383">
          <cell r="A383" t="str">
            <v>V.A.N.</v>
          </cell>
          <cell r="B383">
            <v>319277.33045021771</v>
          </cell>
        </row>
        <row r="384">
          <cell r="A384" t="str">
            <v>Tasso di attualizzazione</v>
          </cell>
          <cell r="B384">
            <v>0.32005703667396623</v>
          </cell>
        </row>
        <row r="387">
          <cell r="A387" t="str">
            <v>CALCOLO DEL TASSO INTERNO DI RENDIMENTO</v>
          </cell>
        </row>
        <row r="388">
          <cell r="A388" t="str">
            <v>T.I.R.</v>
          </cell>
          <cell r="B388">
            <v>0.38532727150382939</v>
          </cell>
        </row>
        <row r="391">
          <cell r="A391" t="str">
            <v>CALCOLO DEL PAYBACK PERIOD</v>
          </cell>
        </row>
        <row r="392">
          <cell r="B392" t="str">
            <v>ANNI</v>
          </cell>
          <cell r="C392" t="str">
            <v>MESI</v>
          </cell>
        </row>
        <row r="393">
          <cell r="A393" t="str">
            <v>PERIODO DI RECUPERO INVESTIMENTO</v>
          </cell>
          <cell r="B393">
            <v>5</v>
          </cell>
          <cell r="C393">
            <v>7.8270508439770525</v>
          </cell>
        </row>
        <row r="397">
          <cell r="A397" t="str">
            <v>CONTO ECONOMICO PERCENTUALE</v>
          </cell>
        </row>
        <row r="398">
          <cell r="B398" t="str">
            <v>START-UP</v>
          </cell>
          <cell r="C398" t="str">
            <v>II ANNO</v>
          </cell>
          <cell r="D398" t="str">
            <v>III ANNO</v>
          </cell>
          <cell r="E398" t="str">
            <v>IV ANNO</v>
          </cell>
          <cell r="F398" t="str">
            <v>V ANNO</v>
          </cell>
        </row>
        <row r="399">
          <cell r="A399" t="str">
            <v>Ricavi lordi</v>
          </cell>
          <cell r="B399" t="e">
            <v>#DIV/0!</v>
          </cell>
          <cell r="C399">
            <v>1.0204081632653061</v>
          </cell>
          <cell r="D399">
            <v>1.0204081632653061</v>
          </cell>
          <cell r="E399">
            <v>1.0204081632653061</v>
          </cell>
          <cell r="F399">
            <v>1.0204081632653061</v>
          </cell>
        </row>
        <row r="400">
          <cell r="A400" t="str">
            <v>Sconti commerciali</v>
          </cell>
          <cell r="B400" t="e">
            <v>#DIV/0!</v>
          </cell>
          <cell r="C400">
            <v>-2.0408163265306121E-2</v>
          </cell>
          <cell r="D400">
            <v>-2.0408163265306121E-2</v>
          </cell>
          <cell r="E400">
            <v>-2.0408163265306121E-2</v>
          </cell>
          <cell r="F400">
            <v>-2.0408163265306121E-2</v>
          </cell>
        </row>
        <row r="401">
          <cell r="A401" t="str">
            <v>RICAVI  NETTI</v>
          </cell>
          <cell r="B401" t="e">
            <v>#DIV/0!</v>
          </cell>
          <cell r="C401">
            <v>1</v>
          </cell>
          <cell r="D401">
            <v>1</v>
          </cell>
          <cell r="E401">
            <v>1</v>
          </cell>
          <cell r="F401">
            <v>1</v>
          </cell>
        </row>
        <row r="403">
          <cell r="A403" t="str">
            <v>Rimanenze iniziali</v>
          </cell>
          <cell r="B403" t="e">
            <v>#DIV/0!</v>
          </cell>
          <cell r="C403">
            <v>0</v>
          </cell>
          <cell r="D403">
            <v>7.9801151229722658E-2</v>
          </cell>
          <cell r="E403">
            <v>0.14950451334379905</v>
          </cell>
          <cell r="F403">
            <v>0.15631252501000401</v>
          </cell>
        </row>
        <row r="404">
          <cell r="A404" t="str">
            <v>Acquisti</v>
          </cell>
          <cell r="B404" t="e">
            <v>#DIV/0!</v>
          </cell>
          <cell r="C404">
            <v>1.3082155939298797E-2</v>
          </cell>
          <cell r="D404">
            <v>1.2428048142333857E-2</v>
          </cell>
          <cell r="E404">
            <v>1.2264521193092622E-2</v>
          </cell>
          <cell r="F404">
            <v>1.2312617354634162E-2</v>
          </cell>
        </row>
        <row r="405">
          <cell r="A405" t="str">
            <v>Rimanenze finali</v>
          </cell>
          <cell r="B405" t="e">
            <v>#DIV/0!</v>
          </cell>
          <cell r="C405">
            <v>-0.19950287807430664</v>
          </cell>
          <cell r="D405">
            <v>-0.1993393511250654</v>
          </cell>
          <cell r="E405">
            <v>-0.19929846938775511</v>
          </cell>
          <cell r="F405">
            <v>-0.1993104934281405</v>
          </cell>
        </row>
        <row r="406">
          <cell r="A406" t="str">
            <v xml:space="preserve">Manodopera </v>
          </cell>
          <cell r="B406" t="e">
            <v>#DIV/0!</v>
          </cell>
          <cell r="C406">
            <v>0.5374149659863946</v>
          </cell>
          <cell r="D406">
            <v>0.3689387755102041</v>
          </cell>
          <cell r="E406">
            <v>0.37383566326530604</v>
          </cell>
          <cell r="F406">
            <v>0.36203032653061223</v>
          </cell>
        </row>
        <row r="407">
          <cell r="A407" t="str">
            <v>Canoni Leasing</v>
          </cell>
          <cell r="B407" t="e">
            <v>#DIV/0!</v>
          </cell>
          <cell r="C407">
            <v>0</v>
          </cell>
          <cell r="D407">
            <v>0</v>
          </cell>
          <cell r="E407">
            <v>0</v>
          </cell>
          <cell r="F407">
            <v>0</v>
          </cell>
        </row>
        <row r="408">
          <cell r="A408" t="str">
            <v>Prestazioni esterne</v>
          </cell>
          <cell r="B408" t="e">
            <v>#DIV/0!</v>
          </cell>
          <cell r="C408">
            <v>7.3809523809523811E-2</v>
          </cell>
          <cell r="D408">
            <v>5.674897959183673E-2</v>
          </cell>
          <cell r="E408">
            <v>3.7274257653061221E-2</v>
          </cell>
          <cell r="F408">
            <v>2.7507206182472977E-2</v>
          </cell>
        </row>
        <row r="409">
          <cell r="A409" t="str">
            <v>Costi generali industriali</v>
          </cell>
          <cell r="B409" t="e">
            <v>#DIV/0!</v>
          </cell>
          <cell r="C409">
            <v>3.5975928833071689E-3</v>
          </cell>
          <cell r="D409">
            <v>1.4390371533228676E-3</v>
          </cell>
          <cell r="E409">
            <v>1.271585557299843E-3</v>
          </cell>
          <cell r="F409">
            <v>1.2108227906547234E-3</v>
          </cell>
        </row>
        <row r="410">
          <cell r="A410" t="str">
            <v>Ammortamenti dei beni strumentali alla produz.</v>
          </cell>
          <cell r="B410" t="e">
            <v>#DIV/0!</v>
          </cell>
          <cell r="C410">
            <v>7.645211930926217E-2</v>
          </cell>
          <cell r="D410">
            <v>4.1514913657770804E-2</v>
          </cell>
          <cell r="E410">
            <v>4.1273547880690736E-2</v>
          </cell>
          <cell r="F410">
            <v>3.9999076553698401E-2</v>
          </cell>
        </row>
        <row r="411">
          <cell r="A411" t="str">
            <v>COSTO DEL VENDUTO</v>
          </cell>
          <cell r="B411" t="e">
            <v>#DIV/0!</v>
          </cell>
          <cell r="C411">
            <v>0.42744636316064888</v>
          </cell>
          <cell r="D411">
            <v>0.303343537414966</v>
          </cell>
          <cell r="E411">
            <v>0.37757977629513334</v>
          </cell>
          <cell r="F411">
            <v>0.37134405202080828</v>
          </cell>
        </row>
        <row r="413">
          <cell r="A413" t="str">
            <v>MARGINE LORDO IND.LE</v>
          </cell>
          <cell r="B413" t="e">
            <v>#DIV/0!</v>
          </cell>
          <cell r="C413">
            <v>0.57255363683935112</v>
          </cell>
          <cell r="D413">
            <v>0.696656462585034</v>
          </cell>
          <cell r="E413">
            <v>0.6224202237048666</v>
          </cell>
          <cell r="F413">
            <v>0.62865594797919166</v>
          </cell>
        </row>
        <row r="415">
          <cell r="A415" t="str">
            <v>Costi  vendita</v>
          </cell>
          <cell r="B415" t="e">
            <v>#DIV/0!</v>
          </cell>
          <cell r="C415">
            <v>0.1</v>
          </cell>
          <cell r="D415">
            <v>0.1</v>
          </cell>
          <cell r="E415">
            <v>0.1</v>
          </cell>
          <cell r="F415">
            <v>0.1</v>
          </cell>
        </row>
        <row r="416">
          <cell r="A416" t="str">
            <v>Costi  distribuzione</v>
          </cell>
          <cell r="B416" t="e">
            <v>#DIV/0!</v>
          </cell>
          <cell r="C416">
            <v>0</v>
          </cell>
          <cell r="D416">
            <v>0</v>
          </cell>
          <cell r="E416">
            <v>0</v>
          </cell>
          <cell r="F416">
            <v>0</v>
          </cell>
        </row>
        <row r="417">
          <cell r="A417" t="str">
            <v>Costi  di comunicazione</v>
          </cell>
          <cell r="B417" t="e">
            <v>#DIV/0!</v>
          </cell>
          <cell r="C417">
            <v>6.5410779696493983E-3</v>
          </cell>
          <cell r="D417">
            <v>3.1397174254317113E-3</v>
          </cell>
          <cell r="E417">
            <v>2.9434850863422294E-3</v>
          </cell>
          <cell r="F417">
            <v>3.0781543386585405E-3</v>
          </cell>
        </row>
        <row r="418">
          <cell r="A418" t="str">
            <v>Accantonamento svalutazione crediti</v>
          </cell>
          <cell r="B418" t="e">
            <v>#DIV/0!</v>
          </cell>
          <cell r="C418">
            <v>9.9166666666666674E-4</v>
          </cell>
          <cell r="D418">
            <v>9.9166666666666674E-4</v>
          </cell>
          <cell r="E418">
            <v>9.9166666666666652E-4</v>
          </cell>
          <cell r="F418">
            <v>9.9166666666666674E-4</v>
          </cell>
        </row>
        <row r="419">
          <cell r="A419" t="str">
            <v>Costi generali e amministrativi</v>
          </cell>
          <cell r="B419" t="e">
            <v>#DIV/0!</v>
          </cell>
          <cell r="C419">
            <v>3.5975928833071689E-3</v>
          </cell>
          <cell r="D419">
            <v>1.4390371533228676E-3</v>
          </cell>
          <cell r="E419">
            <v>1.271585557299843E-3</v>
          </cell>
          <cell r="F419">
            <v>1.2108227906547234E-3</v>
          </cell>
        </row>
        <row r="420">
          <cell r="A420" t="str">
            <v xml:space="preserve">Costo del personale </v>
          </cell>
          <cell r="B420" t="e">
            <v>#DIV/0!</v>
          </cell>
          <cell r="C420">
            <v>0.22448979591836735</v>
          </cell>
          <cell r="D420">
            <v>0.12673469387755101</v>
          </cell>
          <cell r="E420">
            <v>0.11258793367346938</v>
          </cell>
          <cell r="F420">
            <v>9.139491086434573E-2</v>
          </cell>
        </row>
        <row r="421">
          <cell r="A421" t="str">
            <v>Prestazioni esterne</v>
          </cell>
          <cell r="B421" t="e">
            <v>#DIV/0!</v>
          </cell>
          <cell r="C421">
            <v>7.3809523809523811E-2</v>
          </cell>
          <cell r="D421">
            <v>5.674897959183673E-2</v>
          </cell>
          <cell r="E421">
            <v>3.7274257653061221E-2</v>
          </cell>
          <cell r="F421">
            <v>2.7507206182472977E-2</v>
          </cell>
        </row>
        <row r="422">
          <cell r="A422" t="str">
            <v xml:space="preserve">Ammortamenti </v>
          </cell>
          <cell r="B422" t="e">
            <v>#DIV/0!</v>
          </cell>
          <cell r="C422">
            <v>6.6064887493458924E-3</v>
          </cell>
          <cell r="D422">
            <v>2.6425954997383568E-3</v>
          </cell>
          <cell r="E422">
            <v>1.9819466248037678E-3</v>
          </cell>
          <cell r="F422">
            <v>1.554467941022563E-3</v>
          </cell>
        </row>
        <row r="423">
          <cell r="A423" t="str">
            <v>COSTI OPERATIVI</v>
          </cell>
          <cell r="B423" t="e">
            <v>#DIV/0!</v>
          </cell>
          <cell r="C423">
            <v>0.41603614599686034</v>
          </cell>
          <cell r="D423">
            <v>0.29169669021454736</v>
          </cell>
          <cell r="E423">
            <v>0.25705087526164311</v>
          </cell>
          <cell r="F423">
            <v>0.22573722878382119</v>
          </cell>
        </row>
        <row r="425">
          <cell r="A425" t="str">
            <v>REDDITO OPERATIVO</v>
          </cell>
          <cell r="B425" t="e">
            <v>#DIV/0!</v>
          </cell>
          <cell r="C425">
            <v>0.15651749084249081</v>
          </cell>
          <cell r="D425">
            <v>0.40495977237048664</v>
          </cell>
          <cell r="E425">
            <v>0.36536934844322355</v>
          </cell>
          <cell r="F425">
            <v>0.40291871919537053</v>
          </cell>
        </row>
        <row r="427">
          <cell r="A427" t="str">
            <v>Oneri (Proventi)  finanziari  netti</v>
          </cell>
          <cell r="B427" t="e">
            <v>#DIV/0!</v>
          </cell>
          <cell r="C427">
            <v>0.1212773171140725</v>
          </cell>
          <cell r="D427">
            <v>1.94243844684465E-2</v>
          </cell>
          <cell r="E427">
            <v>-7.2991996674651458E-3</v>
          </cell>
          <cell r="F427">
            <v>-1.9696119993935772E-2</v>
          </cell>
        </row>
        <row r="428">
          <cell r="A428" t="str">
            <v>RISULTATO GESTIONE FINANZIARIA</v>
          </cell>
          <cell r="B428" t="e">
            <v>#DIV/0!</v>
          </cell>
          <cell r="C428">
            <v>-0.1212773171140725</v>
          </cell>
          <cell r="D428">
            <v>-1.94243844684465E-2</v>
          </cell>
          <cell r="E428">
            <v>7.2991996674651458E-3</v>
          </cell>
          <cell r="F428">
            <v>1.9696119993935772E-2</v>
          </cell>
        </row>
        <row r="430">
          <cell r="A430" t="str">
            <v>Componenti straord. positivi</v>
          </cell>
          <cell r="B430" t="e">
            <v>#DIV/0!</v>
          </cell>
          <cell r="C430">
            <v>0</v>
          </cell>
          <cell r="D430">
            <v>0</v>
          </cell>
          <cell r="E430">
            <v>0</v>
          </cell>
          <cell r="F430">
            <v>0</v>
          </cell>
        </row>
        <row r="431">
          <cell r="A431" t="str">
            <v>Componenti straord.  negativi</v>
          </cell>
          <cell r="B431" t="e">
            <v>#DIV/0!</v>
          </cell>
          <cell r="C431">
            <v>0</v>
          </cell>
          <cell r="D431">
            <v>0</v>
          </cell>
          <cell r="E431">
            <v>0</v>
          </cell>
          <cell r="F431">
            <v>0</v>
          </cell>
        </row>
        <row r="432">
          <cell r="A432" t="str">
            <v>RISULTATO GESTIONE STRAORDINARIA</v>
          </cell>
          <cell r="B432" t="e">
            <v>#DIV/0!</v>
          </cell>
          <cell r="C432">
            <v>0</v>
          </cell>
          <cell r="D432">
            <v>0</v>
          </cell>
          <cell r="E432">
            <v>0</v>
          </cell>
          <cell r="F432">
            <v>0</v>
          </cell>
        </row>
        <row r="434">
          <cell r="A434" t="str">
            <v>RISULTATO ANTE IMPOSTE</v>
          </cell>
          <cell r="B434" t="e">
            <v>#DIV/0!</v>
          </cell>
          <cell r="C434">
            <v>3.5240173728418304E-2</v>
          </cell>
          <cell r="D434">
            <v>0.38553538790204012</v>
          </cell>
          <cell r="E434">
            <v>0.37266854811068872</v>
          </cell>
          <cell r="F434">
            <v>0.42261483918930626</v>
          </cell>
        </row>
        <row r="436">
          <cell r="A436" t="str">
            <v>Imposte</v>
          </cell>
          <cell r="B436" t="e">
            <v>#DIV/0!</v>
          </cell>
          <cell r="C436">
            <v>0</v>
          </cell>
          <cell r="D436">
            <v>5.1494979385496756E-2</v>
          </cell>
          <cell r="E436">
            <v>0.19378764501755813</v>
          </cell>
          <cell r="F436">
            <v>0.21975971637843927</v>
          </cell>
        </row>
        <row r="438">
          <cell r="A438" t="str">
            <v>RISULTATO NETTO</v>
          </cell>
          <cell r="B438" t="e">
            <v>#DIV/0!</v>
          </cell>
          <cell r="C438">
            <v>3.5240173728418304E-2</v>
          </cell>
          <cell r="D438">
            <v>0.33404040851654337</v>
          </cell>
          <cell r="E438">
            <v>0.17888090309313057</v>
          </cell>
          <cell r="F438">
            <v>0.20285512281086698</v>
          </cell>
        </row>
        <row r="441">
          <cell r="A441" t="str">
            <v>STATO PATRIMONIALE PERCENTUALE</v>
          </cell>
        </row>
        <row r="442">
          <cell r="B442" t="str">
            <v>START-UP</v>
          </cell>
          <cell r="C442" t="str">
            <v>II ANNO</v>
          </cell>
          <cell r="D442" t="str">
            <v>III ANNO</v>
          </cell>
          <cell r="E442" t="str">
            <v>IV ANNO</v>
          </cell>
          <cell r="F442" t="str">
            <v>V ANNO</v>
          </cell>
        </row>
        <row r="444">
          <cell r="A444" t="str">
            <v>IMPIEGHI</v>
          </cell>
        </row>
        <row r="445">
          <cell r="A445" t="str">
            <v>Gestione caratteristica:</v>
          </cell>
        </row>
        <row r="446">
          <cell r="A446" t="str">
            <v>CASSA DESIDERATA</v>
          </cell>
          <cell r="B446">
            <v>1.1506297522022943E-2</v>
          </cell>
          <cell r="C446">
            <v>5.3710265387362623E-3</v>
          </cell>
          <cell r="D446">
            <v>3.1290389194390481E-3</v>
          </cell>
          <cell r="E446">
            <v>2.0351099594748947E-3</v>
          </cell>
          <cell r="F446">
            <v>1.3462334722345154E-3</v>
          </cell>
        </row>
        <row r="448">
          <cell r="A448" t="str">
            <v>Crediti v/clienti</v>
          </cell>
          <cell r="B448">
            <v>0</v>
          </cell>
          <cell r="C448">
            <v>0.32571193977265994</v>
          </cell>
          <cell r="D448">
            <v>0.47438107442047633</v>
          </cell>
          <cell r="E448">
            <v>0.4113798406882011</v>
          </cell>
          <cell r="F448">
            <v>0.34696502204569607</v>
          </cell>
        </row>
        <row r="449">
          <cell r="A449" t="str">
            <v>(-) Fondo svalutazione crediti</v>
          </cell>
          <cell r="B449">
            <v>0</v>
          </cell>
          <cell r="C449">
            <v>-1.6285596988632996E-3</v>
          </cell>
          <cell r="D449">
            <v>-3.3206675209433343E-3</v>
          </cell>
          <cell r="E449">
            <v>-4.2166433670540616E-3</v>
          </cell>
          <cell r="F449">
            <v>-4.5241517580468212E-3</v>
          </cell>
        </row>
        <row r="450">
          <cell r="A450" t="str">
            <v>Magazzino</v>
          </cell>
          <cell r="B450">
            <v>0</v>
          </cell>
          <cell r="C450">
            <v>0.32763261886291201</v>
          </cell>
          <cell r="D450">
            <v>0.47678730534952496</v>
          </cell>
          <cell r="E450">
            <v>0.413381710518338</v>
          </cell>
          <cell r="F450">
            <v>0.34867446930873947</v>
          </cell>
        </row>
        <row r="451">
          <cell r="A451" t="str">
            <v>(-) Debiti v/fornitori</v>
          </cell>
          <cell r="B451">
            <v>-0.33165656091666251</v>
          </cell>
          <cell r="C451">
            <v>-7.4425133121429857E-2</v>
          </cell>
          <cell r="D451">
            <v>-7.9152433118521451E-2</v>
          </cell>
          <cell r="E451">
            <v>-5.6813538746638359E-2</v>
          </cell>
          <cell r="F451">
            <v>-3.9412639252895773E-2</v>
          </cell>
        </row>
        <row r="452">
          <cell r="A452" t="str">
            <v xml:space="preserve">(+/-) Saldo posizione IVA v/Erario </v>
          </cell>
          <cell r="B452">
            <v>0.32639914180722479</v>
          </cell>
          <cell r="C452">
            <v>-1.6342207608351273E-2</v>
          </cell>
          <cell r="D452">
            <v>-2.8802439554812698E-2</v>
          </cell>
          <cell r="E452">
            <v>-2.6119427907683582E-2</v>
          </cell>
          <cell r="F452">
            <v>-2.2726301720222542E-2</v>
          </cell>
        </row>
        <row r="453">
          <cell r="A453" t="str">
            <v>(-) Debiti vs. Enti Previdenziali</v>
          </cell>
          <cell r="B453">
            <v>-7.8313631134506928E-2</v>
          </cell>
          <cell r="C453">
            <v>-5.3899325521526147E-2</v>
          </cell>
          <cell r="D453">
            <v>-5.1070721369025532E-2</v>
          </cell>
          <cell r="E453">
            <v>-4.3461689444124221E-2</v>
          </cell>
          <cell r="F453">
            <v>-3.4169635653679614E-2</v>
          </cell>
        </row>
        <row r="454">
          <cell r="A454" t="str">
            <v>CAPITALE CIRCOLANTE OPERATIVO NETTO</v>
          </cell>
          <cell r="B454">
            <v>-8.3571050243944595E-2</v>
          </cell>
          <cell r="C454">
            <v>0.50704933268540131</v>
          </cell>
          <cell r="D454">
            <v>0.78882211820669845</v>
          </cell>
          <cell r="E454">
            <v>0.69415025174103895</v>
          </cell>
          <cell r="F454">
            <v>0.5948067629695909</v>
          </cell>
        </row>
        <row r="456">
          <cell r="A456" t="str">
            <v>Fabbricati</v>
          </cell>
          <cell r="B456">
            <v>0</v>
          </cell>
          <cell r="C456">
            <v>0</v>
          </cell>
          <cell r="D456">
            <v>0</v>
          </cell>
          <cell r="E456">
            <v>0</v>
          </cell>
          <cell r="F456">
            <v>0</v>
          </cell>
        </row>
        <row r="457">
          <cell r="A457" t="str">
            <v>Impianti e macchinari</v>
          </cell>
          <cell r="B457">
            <v>0.71223981661322011</v>
          </cell>
          <cell r="C457">
            <v>0.33246654274777465</v>
          </cell>
          <cell r="D457">
            <v>0.19368750911327709</v>
          </cell>
          <cell r="E457">
            <v>0.12597330649149599</v>
          </cell>
          <cell r="F457">
            <v>8.3331851931316495E-2</v>
          </cell>
        </row>
        <row r="458">
          <cell r="A458" t="str">
            <v>Mobili e arredi</v>
          </cell>
          <cell r="B458">
            <v>0.52928968601305537</v>
          </cell>
          <cell r="C458">
            <v>0.42302205019086803</v>
          </cell>
          <cell r="D458">
            <v>0.40546086318091185</v>
          </cell>
          <cell r="E458">
            <v>0.37055282142118884</v>
          </cell>
          <cell r="F458">
            <v>0.30788359510003366</v>
          </cell>
        </row>
        <row r="459">
          <cell r="A459" t="str">
            <v>Attrezzature</v>
          </cell>
          <cell r="B459">
            <v>4.1422671079282596E-2</v>
          </cell>
          <cell r="C459">
            <v>1.9335695539450543E-2</v>
          </cell>
          <cell r="D459">
            <v>1.1264540109980573E-2</v>
          </cell>
          <cell r="E459">
            <v>7.326395854109621E-3</v>
          </cell>
          <cell r="F459">
            <v>4.8464405000442556E-3</v>
          </cell>
        </row>
        <row r="460">
          <cell r="A460" t="str">
            <v>(-) Fondi ammortamento</v>
          </cell>
          <cell r="B460">
            <v>-0.12725965059357375</v>
          </cell>
          <cell r="C460">
            <v>-0.19580614349616918</v>
          </cell>
          <cell r="D460">
            <v>-0.21968982253381558</v>
          </cell>
          <cell r="E460">
            <v>-0.23260492792814258</v>
          </cell>
          <cell r="F460">
            <v>-0.22656301597623554</v>
          </cell>
        </row>
        <row r="461">
          <cell r="A461" t="str">
            <v>IMMOBILIZZAZIONI TECNICHE NETTE</v>
          </cell>
          <cell r="B461">
            <v>1.1556925231119843</v>
          </cell>
          <cell r="C461">
            <v>0.57901814498192405</v>
          </cell>
          <cell r="D461">
            <v>0.39072308987035392</v>
          </cell>
          <cell r="E461">
            <v>0.27124759583865188</v>
          </cell>
          <cell r="F461">
            <v>0.16949887155515889</v>
          </cell>
        </row>
        <row r="463">
          <cell r="A463" t="str">
            <v>IMMOBILIZZAZIONI IMMATERIALI</v>
          </cell>
          <cell r="B463">
            <v>0</v>
          </cell>
          <cell r="C463">
            <v>0</v>
          </cell>
          <cell r="D463">
            <v>0</v>
          </cell>
          <cell r="E463">
            <v>0</v>
          </cell>
          <cell r="F463">
            <v>0</v>
          </cell>
        </row>
        <row r="465">
          <cell r="A465" t="str">
            <v>(-) Fondo T.F.R.</v>
          </cell>
          <cell r="B465">
            <v>-8.362777039006275E-2</v>
          </cell>
          <cell r="C465">
            <v>-9.143850420606163E-2</v>
          </cell>
          <cell r="D465">
            <v>-0.10129367344937391</v>
          </cell>
          <cell r="E465">
            <v>-0.10469471418193368</v>
          </cell>
          <cell r="F465">
            <v>-9.8025445139733755E-2</v>
          </cell>
        </row>
        <row r="466">
          <cell r="B466">
            <v>0</v>
          </cell>
          <cell r="C466">
            <v>0</v>
          </cell>
          <cell r="D466">
            <v>0</v>
          </cell>
          <cell r="E466">
            <v>0</v>
          </cell>
          <cell r="F466">
            <v>0</v>
          </cell>
        </row>
        <row r="467">
          <cell r="A467" t="str">
            <v>CAPITALE INVESTITO NETTO DELLA GESTIONE CARATTERISTICA</v>
          </cell>
          <cell r="B467">
            <v>1</v>
          </cell>
          <cell r="C467">
            <v>1</v>
          </cell>
          <cell r="D467">
            <v>1.0813805735471176</v>
          </cell>
          <cell r="E467">
            <v>0.86273824335723204</v>
          </cell>
          <cell r="F467">
            <v>0.6676264228572506</v>
          </cell>
        </row>
        <row r="469">
          <cell r="A469" t="str">
            <v>Gestione extra-caratteristica:</v>
          </cell>
          <cell r="B469">
            <v>0</v>
          </cell>
          <cell r="C469">
            <v>0</v>
          </cell>
          <cell r="D469">
            <v>0</v>
          </cell>
          <cell r="E469">
            <v>0</v>
          </cell>
          <cell r="F469">
            <v>0</v>
          </cell>
        </row>
        <row r="471">
          <cell r="A471" t="str">
            <v>CREDITI VS. BANCHE</v>
          </cell>
          <cell r="B471">
            <v>0</v>
          </cell>
          <cell r="C471">
            <v>0</v>
          </cell>
          <cell r="D471">
            <v>4.1787041485582738E-2</v>
          </cell>
          <cell r="E471">
            <v>0.46070760455377602</v>
          </cell>
          <cell r="F471">
            <v>0.45624745982496323</v>
          </cell>
        </row>
        <row r="473">
          <cell r="A473" t="str">
            <v>Crediti diversi</v>
          </cell>
          <cell r="B473">
            <v>1.1506297522022944E-8</v>
          </cell>
          <cell r="C473">
            <v>5.3710265387362625E-9</v>
          </cell>
          <cell r="D473">
            <v>3.1290389194390482E-9</v>
          </cell>
          <cell r="E473">
            <v>2.0351099594748948E-9</v>
          </cell>
          <cell r="F473">
            <v>1.3462334722345155E-9</v>
          </cell>
        </row>
        <row r="474">
          <cell r="A474" t="str">
            <v xml:space="preserve">(-) Debiti diversi </v>
          </cell>
          <cell r="B474">
            <v>-1.1506297522022944E-8</v>
          </cell>
          <cell r="C474">
            <v>-5.3710265387362625E-9</v>
          </cell>
          <cell r="D474">
            <v>-3.1290389194390482E-9</v>
          </cell>
          <cell r="E474">
            <v>-2.0351099594748948E-9</v>
          </cell>
          <cell r="F474">
            <v>-1.3462334722345155E-9</v>
          </cell>
        </row>
        <row r="475">
          <cell r="A475" t="str">
            <v>Crediti v/Erario ( Imposte)</v>
          </cell>
          <cell r="B475">
            <v>0</v>
          </cell>
          <cell r="C475">
            <v>0</v>
          </cell>
          <cell r="D475">
            <v>0</v>
          </cell>
          <cell r="E475">
            <v>7.8505398482259708E-2</v>
          </cell>
          <cell r="F475">
            <v>0.26057452826569083</v>
          </cell>
        </row>
        <row r="476">
          <cell r="A476" t="str">
            <v>(-) Fondo Imposte</v>
          </cell>
          <cell r="B476">
            <v>0</v>
          </cell>
          <cell r="C476">
            <v>0</v>
          </cell>
          <cell r="D476">
            <v>-0.12316761503270032</v>
          </cell>
          <cell r="E476">
            <v>-0.40195124639326762</v>
          </cell>
          <cell r="F476">
            <v>-0.38444841094790472</v>
          </cell>
        </row>
        <row r="477">
          <cell r="A477" t="str">
            <v>ALTRI ELEMENTI DEL CAPITALE INVESTITO</v>
          </cell>
          <cell r="B477">
            <v>0</v>
          </cell>
          <cell r="C477">
            <v>0</v>
          </cell>
          <cell r="D477">
            <v>-0.12316761503270032</v>
          </cell>
          <cell r="E477">
            <v>-0.32344584791100794</v>
          </cell>
          <cell r="F477">
            <v>-0.12387388268221386</v>
          </cell>
        </row>
        <row r="479">
          <cell r="A479" t="str">
            <v>CAPITALE INVESTITO NETTO DELLA GESTIONE EXTRA-CARATTERISTICA</v>
          </cell>
          <cell r="B479">
            <v>0</v>
          </cell>
          <cell r="C479">
            <v>0</v>
          </cell>
          <cell r="D479">
            <v>-8.1380573547117585E-2</v>
          </cell>
          <cell r="E479">
            <v>0.1372617566427681</v>
          </cell>
          <cell r="F479">
            <v>0.3323735771427494</v>
          </cell>
        </row>
        <row r="481">
          <cell r="A481" t="str">
            <v>CAPITALE INVESTITO NETTO</v>
          </cell>
          <cell r="B481">
            <v>1</v>
          </cell>
          <cell r="C481">
            <v>1</v>
          </cell>
          <cell r="D481">
            <v>1</v>
          </cell>
          <cell r="E481">
            <v>1</v>
          </cell>
          <cell r="F481">
            <v>1</v>
          </cell>
        </row>
        <row r="484">
          <cell r="B484" t="str">
            <v>START-UP</v>
          </cell>
          <cell r="C484" t="str">
            <v>II ANNO</v>
          </cell>
          <cell r="D484" t="str">
            <v>III ANNO</v>
          </cell>
          <cell r="E484" t="str">
            <v>IV ANNO</v>
          </cell>
          <cell r="F484" t="str">
            <v>V ANNO</v>
          </cell>
        </row>
        <row r="486">
          <cell r="A486" t="str">
            <v>FONTI</v>
          </cell>
        </row>
        <row r="488">
          <cell r="A488" t="str">
            <v>Debiti v/banche</v>
          </cell>
          <cell r="B488">
            <v>2.8331253606069113</v>
          </cell>
          <cell r="C488">
            <v>0.60599734138133843</v>
          </cell>
          <cell r="D488">
            <v>0</v>
          </cell>
          <cell r="E488">
            <v>0</v>
          </cell>
          <cell r="F488">
            <v>0</v>
          </cell>
        </row>
        <row r="489">
          <cell r="A489" t="str">
            <v>PASSIVITA' CORRENTI</v>
          </cell>
          <cell r="B489">
            <v>2.8331253606069113</v>
          </cell>
          <cell r="C489">
            <v>0.60599734138133843</v>
          </cell>
          <cell r="D489">
            <v>0</v>
          </cell>
          <cell r="E489">
            <v>0</v>
          </cell>
          <cell r="F489">
            <v>0</v>
          </cell>
        </row>
        <row r="491">
          <cell r="A491" t="str">
            <v>Mutui</v>
          </cell>
          <cell r="B491">
            <v>0.53464821052189282</v>
          </cell>
          <cell r="C491">
            <v>0.20722501995953582</v>
          </cell>
          <cell r="D491">
            <v>9.2217234930001279E-2</v>
          </cell>
          <cell r="E491">
            <v>3.8551088390596289E-2</v>
          </cell>
          <cell r="F491">
            <v>9.122198694631314E-3</v>
          </cell>
        </row>
        <row r="492">
          <cell r="A492" t="str">
            <v>PASSIVITA' IMMOBILIZZATE</v>
          </cell>
          <cell r="B492">
            <v>0.53464821052189282</v>
          </cell>
          <cell r="C492">
            <v>0.20722501995953582</v>
          </cell>
          <cell r="D492">
            <v>9.2217234930001279E-2</v>
          </cell>
          <cell r="E492">
            <v>3.8551088390596289E-2</v>
          </cell>
          <cell r="F492">
            <v>9.122198694631314E-3</v>
          </cell>
        </row>
        <row r="494">
          <cell r="A494" t="str">
            <v>PASSIVITA' TOTALI</v>
          </cell>
          <cell r="B494">
            <v>3.3677735711288044</v>
          </cell>
          <cell r="C494">
            <v>0.81322236134087433</v>
          </cell>
          <cell r="D494">
            <v>9.2217234930001279E-2</v>
          </cell>
          <cell r="E494">
            <v>3.8551088390596289E-2</v>
          </cell>
          <cell r="F494">
            <v>9.122198694631314E-3</v>
          </cell>
        </row>
        <row r="496">
          <cell r="A496" t="str">
            <v>Capitale sociale</v>
          </cell>
          <cell r="B496">
            <v>0.27615114052855061</v>
          </cell>
          <cell r="C496">
            <v>1.3630626939026003</v>
          </cell>
          <cell r="D496">
            <v>0.7940895819628907</v>
          </cell>
          <cell r="E496">
            <v>0.5164715615802089</v>
          </cell>
          <cell r="F496">
            <v>0.34164802762594121</v>
          </cell>
        </row>
        <row r="497">
          <cell r="A497" t="str">
            <v>Riserva legale</v>
          </cell>
          <cell r="B497">
            <v>0</v>
          </cell>
          <cell r="C497">
            <v>0</v>
          </cell>
          <cell r="D497">
            <v>1.6857752748959314E-3</v>
          </cell>
          <cell r="E497">
            <v>2.7078717641718739E-2</v>
          </cell>
          <cell r="F497">
            <v>3.01846370856068E-2</v>
          </cell>
        </row>
        <row r="498">
          <cell r="A498" t="str">
            <v>Contributi in c/capitale</v>
          </cell>
          <cell r="B498">
            <v>0</v>
          </cell>
          <cell r="C498">
            <v>0</v>
          </cell>
          <cell r="D498">
            <v>0</v>
          </cell>
          <cell r="E498">
            <v>0</v>
          </cell>
          <cell r="F498">
            <v>0</v>
          </cell>
        </row>
        <row r="499">
          <cell r="A499" t="str">
            <v>Risultati esercizi precedenti</v>
          </cell>
          <cell r="B499">
            <v>0</v>
          </cell>
          <cell r="C499">
            <v>-1.23415805697293</v>
          </cell>
          <cell r="D499">
            <v>-0.68696291767333095</v>
          </cell>
          <cell r="E499">
            <v>4.6866712639844529E-2</v>
          </cell>
          <cell r="F499">
            <v>0.26416968033421628</v>
          </cell>
        </row>
        <row r="500">
          <cell r="A500" t="str">
            <v>Risultato d'esercizio</v>
          </cell>
          <cell r="B500">
            <v>-2.643924711657355</v>
          </cell>
          <cell r="C500">
            <v>5.7873001729455399E-2</v>
          </cell>
          <cell r="D500">
            <v>0.79897032550554292</v>
          </cell>
          <cell r="E500">
            <v>0.37103191974763167</v>
          </cell>
          <cell r="F500">
            <v>0.35487545625960432</v>
          </cell>
        </row>
        <row r="501">
          <cell r="A501" t="str">
            <v>PATRIMONIO NETTO</v>
          </cell>
          <cell r="B501">
            <v>-2.3677735711288044</v>
          </cell>
          <cell r="C501">
            <v>0.18677763865912569</v>
          </cell>
          <cell r="D501">
            <v>0.90778276506999867</v>
          </cell>
          <cell r="E501">
            <v>0.96144891160940371</v>
          </cell>
          <cell r="F501">
            <v>0.99087780130536862</v>
          </cell>
        </row>
        <row r="503">
          <cell r="A503" t="str">
            <v>TOTALE PASSIVO E PATRIMONIO NETTO</v>
          </cell>
          <cell r="B503">
            <v>1.0000000000000002</v>
          </cell>
          <cell r="C503">
            <v>1</v>
          </cell>
          <cell r="D503">
            <v>1</v>
          </cell>
          <cell r="E503">
            <v>1</v>
          </cell>
          <cell r="F503">
            <v>1</v>
          </cell>
        </row>
      </sheetData>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sheetData sheetId="60" refreshError="1"/>
      <sheetData sheetId="61" refreshError="1"/>
      <sheetData sheetId="62"/>
      <sheetData sheetId="63"/>
      <sheetData sheetId="64"/>
      <sheetData sheetId="65"/>
      <sheetData sheetId="66"/>
      <sheetData sheetId="67"/>
      <sheetData sheetId="68"/>
      <sheetData sheetId="69"/>
      <sheetData sheetId="70"/>
      <sheetData sheetId="71"/>
      <sheetData sheetId="72" refreshError="1"/>
      <sheetData sheetId="73"/>
      <sheetData sheetId="74"/>
      <sheetData sheetId="75"/>
      <sheetData sheetId="76" refreshError="1"/>
      <sheetData sheetId="77" refreshError="1"/>
      <sheetData sheetId="78"/>
      <sheetData sheetId="79"/>
      <sheetData sheetId="80"/>
      <sheetData sheetId="81" refreshError="1"/>
      <sheetData sheetId="82"/>
      <sheetData sheetId="83" refreshError="1"/>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ù principale"/>
      <sheetName val="Variazioni Patr. Netto"/>
      <sheetName val="Dati Extra Bilancio"/>
      <sheetName val="Stato Patrimoniale"/>
      <sheetName val="Conto Economico"/>
      <sheetName val="CEBI"/>
      <sheetName val="S.P. Finanziario %"/>
      <sheetName val="S.P. di Pertinenza"/>
      <sheetName val="S.P."/>
      <sheetName val="Conto Economico CEBI"/>
      <sheetName val="C.E. CEBI %"/>
      <sheetName val="C.E. a margine di contribuzione"/>
      <sheetName val=" rendiconto monetario"/>
      <sheetName val="S.P. per rendiconto"/>
      <sheetName val=" rendiconto monetario per eserc"/>
      <sheetName val=" rendiconto monetario per leasi"/>
      <sheetName val=" rendiconto monetario circolazi"/>
      <sheetName val="Margini di Solidità"/>
      <sheetName val="Margini di Liquidità"/>
      <sheetName val="Margini S.P. di Pertinenza"/>
      <sheetName val="Analisi dell'Economicità Netta"/>
      <sheetName val="dettagli M&amp;M"/>
      <sheetName val="dettaglio leve combinate"/>
      <sheetName val="dett. ROI e leva comm."/>
      <sheetName val="Analisi dell'Economicità Op."/>
      <sheetName val="Schema esercitazione"/>
      <sheetName val="dettaglio du pont"/>
      <sheetName val="dettaglio indici produttività"/>
      <sheetName val="dettaglio tassi accumulazione"/>
      <sheetName val="dettaglio indici di sviluppo"/>
      <sheetName val="dettaglio turnover"/>
      <sheetName val=" Solidità Patrimoniale"/>
      <sheetName val="Indici di Liquidità-gg. ciclo "/>
      <sheetName val="dettaglio liquidità"/>
      <sheetName val="dettaglio copertura e pnr"/>
      <sheetName val="dettaglio composizione"/>
      <sheetName val="sintesi"/>
      <sheetName val="CRUSCOTTO"/>
      <sheetName val="F.L. per seg. rep."/>
      <sheetName val="segmental reporting"/>
      <sheetName val="RICLASS. ASA"/>
      <sheetName val="ROI ASA"/>
      <sheetName val="FLUSSI"/>
      <sheetName val="Modulo2"/>
      <sheetName val="Modulo3"/>
      <sheetName val="Modulo4"/>
      <sheetName val="Modulo7"/>
      <sheetName val="Modulo1"/>
      <sheetName val="Modulo8"/>
      <sheetName val="Modulo5"/>
      <sheetName val="Modulo10"/>
      <sheetName val="Modulo9"/>
    </sheetNames>
    <sheetDataSet>
      <sheetData sheetId="0"/>
      <sheetData sheetId="1"/>
      <sheetData sheetId="2"/>
      <sheetData sheetId="3"/>
      <sheetData sheetId="4"/>
      <sheetData sheetId="5">
        <row r="9">
          <cell r="F9">
            <v>4578328</v>
          </cell>
          <cell r="H9">
            <v>4211432</v>
          </cell>
          <cell r="J9">
            <v>3586109</v>
          </cell>
        </row>
        <row r="11">
          <cell r="F11">
            <v>76079</v>
          </cell>
          <cell r="H11">
            <v>34100</v>
          </cell>
          <cell r="J11">
            <v>44036</v>
          </cell>
        </row>
        <row r="18">
          <cell r="H18">
            <v>4864276</v>
          </cell>
          <cell r="J18">
            <v>4015923</v>
          </cell>
        </row>
        <row r="21">
          <cell r="E21">
            <v>892394</v>
          </cell>
          <cell r="G21">
            <v>766787</v>
          </cell>
          <cell r="I21">
            <v>699790</v>
          </cell>
        </row>
        <row r="22">
          <cell r="E22">
            <v>2783632</v>
          </cell>
          <cell r="G22">
            <v>2154598</v>
          </cell>
          <cell r="I22">
            <v>2625005</v>
          </cell>
        </row>
        <row r="25">
          <cell r="F25">
            <v>2110084</v>
          </cell>
          <cell r="H25">
            <v>1946487</v>
          </cell>
          <cell r="J25">
            <v>1890455</v>
          </cell>
        </row>
        <row r="27">
          <cell r="F27">
            <v>648702</v>
          </cell>
          <cell r="H27">
            <v>154254</v>
          </cell>
          <cell r="J27">
            <v>0</v>
          </cell>
        </row>
        <row r="29">
          <cell r="F29">
            <v>75181</v>
          </cell>
          <cell r="H29">
            <v>100072</v>
          </cell>
          <cell r="J29">
            <v>94334</v>
          </cell>
        </row>
        <row r="33">
          <cell r="F33">
            <v>248312</v>
          </cell>
          <cell r="H33">
            <v>262540</v>
          </cell>
          <cell r="J33">
            <v>488586</v>
          </cell>
        </row>
        <row r="37">
          <cell r="F37">
            <v>10297</v>
          </cell>
          <cell r="H37">
            <v>5724</v>
          </cell>
          <cell r="J37">
            <v>83929</v>
          </cell>
        </row>
        <row r="39">
          <cell r="H39">
            <v>5390462</v>
          </cell>
          <cell r="J39">
            <v>5882099</v>
          </cell>
        </row>
        <row r="62">
          <cell r="F62">
            <v>3371903</v>
          </cell>
          <cell r="H62">
            <v>3780766</v>
          </cell>
          <cell r="J62">
            <v>4656184</v>
          </cell>
        </row>
        <row r="75">
          <cell r="F75">
            <v>4993938</v>
          </cell>
          <cell r="H75">
            <v>5092835</v>
          </cell>
          <cell r="J75">
            <v>5836688</v>
          </cell>
        </row>
        <row r="95">
          <cell r="F95">
            <v>7004017</v>
          </cell>
          <cell r="H95">
            <v>5161903</v>
          </cell>
          <cell r="J95">
            <v>4061334</v>
          </cell>
        </row>
      </sheetData>
      <sheetData sheetId="6"/>
      <sheetData sheetId="7">
        <row r="91">
          <cell r="C91">
            <v>3688370</v>
          </cell>
          <cell r="D91">
            <v>2470458</v>
          </cell>
          <cell r="E91">
            <v>1103427</v>
          </cell>
        </row>
      </sheetData>
      <sheetData sheetId="8"/>
      <sheetData sheetId="9">
        <row r="5">
          <cell r="C5">
            <v>14734815</v>
          </cell>
          <cell r="D5">
            <v>13627862</v>
          </cell>
          <cell r="E5">
            <v>12695001</v>
          </cell>
        </row>
        <row r="47">
          <cell r="C47">
            <v>1014194</v>
          </cell>
          <cell r="D47">
            <v>618631</v>
          </cell>
          <cell r="E47">
            <v>214853</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elcome"/>
      <sheetName val="Scheda"/>
      <sheetName val="Azionisti"/>
      <sheetName val="2 - Schema CEE"/>
      <sheetName val="SP"/>
      <sheetName val="CE"/>
      <sheetName val="Report"/>
      <sheetName val="Grandezze"/>
      <sheetName val="Indici"/>
      <sheetName val="Analisi"/>
      <sheetName val="Benchmark"/>
      <sheetName val="(---)"/>
      <sheetName val="FattMensile"/>
      <sheetName val="Fatturato"/>
      <sheetName val="Clienti"/>
      <sheetName val="Macchinari"/>
      <sheetName val="Ke"/>
      <sheetName val="Risultato"/>
      <sheetName val="Ricavi"/>
      <sheetName val="Costi"/>
      <sheetName val="Immob"/>
      <sheetName val="CCN"/>
      <sheetName val="PFN"/>
      <sheetName val="Struttura"/>
      <sheetName val="EBITDAsuVAL"/>
      <sheetName val="CE Cob"/>
      <sheetName val="SP Cob"/>
      <sheetName val="Menu"/>
      <sheetName val="1 - InputGenerali"/>
      <sheetName val="5 - Finale_SP"/>
      <sheetName val="6 - Finale_CE"/>
      <sheetName val="7 - Cash Flow"/>
      <sheetName val="8a - Indici"/>
      <sheetName val="8b - Grandezze"/>
      <sheetName val="8c - DuPont)"/>
      <sheetName val="9 - Confronto Dati Settore"/>
      <sheetName val="Competitors"/>
      <sheetName val="9bis - Grafici"/>
      <sheetName val="10 - Analisi Orizzontale"/>
      <sheetName val="11 - Analisi Verticale"/>
      <sheetName val="&lt;---&g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row r="1">
          <cell r="R1">
            <v>1936.27</v>
          </cell>
        </row>
      </sheetData>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2"/>
  <dimension ref="A1:P33"/>
  <sheetViews>
    <sheetView showFormulas="1" showGridLines="0" showRowColHeaders="0" tabSelected="1" topLeftCell="A9" workbookViewId="0">
      <selection activeCell="B18" sqref="B18"/>
    </sheetView>
  </sheetViews>
  <sheetFormatPr defaultColWidth="9.109375" defaultRowHeight="12.05" customHeight="1"/>
  <cols>
    <col min="1" max="1" width="4.109375" style="298" customWidth="1"/>
    <col min="2" max="2" width="14.88671875" style="298" customWidth="1"/>
    <col min="3" max="10" width="4.109375" style="298" customWidth="1"/>
    <col min="11" max="11" width="11.44140625" style="298" customWidth="1"/>
    <col min="12" max="12" width="8.6640625" style="298" hidden="1" customWidth="1"/>
    <col min="13" max="13" width="9.109375" style="298" hidden="1" customWidth="1"/>
    <col min="14" max="16384" width="9.109375" style="298"/>
  </cols>
  <sheetData>
    <row r="1" spans="1:13" ht="13.15">
      <c r="A1" s="297"/>
      <c r="B1" s="297"/>
      <c r="C1" s="297"/>
      <c r="D1" s="297"/>
      <c r="E1" s="297"/>
      <c r="F1" s="297"/>
      <c r="G1" s="297"/>
      <c r="H1" s="297"/>
      <c r="I1" s="297"/>
      <c r="J1" s="297"/>
      <c r="K1" s="297"/>
      <c r="L1" s="297"/>
      <c r="M1" s="297"/>
    </row>
    <row r="2" spans="1:13" ht="22.55">
      <c r="A2" s="357"/>
      <c r="B2" s="357"/>
      <c r="C2" s="357"/>
      <c r="D2" s="357"/>
      <c r="E2" s="357"/>
      <c r="F2" s="357"/>
      <c r="G2" s="357"/>
      <c r="H2" s="357"/>
      <c r="I2" s="357"/>
      <c r="J2" s="357"/>
      <c r="K2" s="357"/>
      <c r="L2" s="357"/>
      <c r="M2" s="357"/>
    </row>
    <row r="3" spans="1:13" ht="17.55">
      <c r="A3" s="358"/>
      <c r="B3" s="358"/>
      <c r="C3" s="358"/>
      <c r="D3" s="358"/>
      <c r="E3" s="358"/>
      <c r="F3" s="358"/>
      <c r="G3" s="358"/>
      <c r="H3" s="358"/>
      <c r="I3" s="358"/>
      <c r="J3" s="358"/>
      <c r="K3" s="358"/>
      <c r="L3" s="358"/>
      <c r="M3" s="358"/>
    </row>
    <row r="4" spans="1:13" ht="13.15">
      <c r="A4" s="297"/>
      <c r="B4" s="297"/>
      <c r="C4" s="297"/>
      <c r="D4" s="297"/>
      <c r="E4" s="297"/>
      <c r="F4" s="297"/>
      <c r="G4" s="297"/>
      <c r="H4" s="297"/>
      <c r="I4" s="297"/>
      <c r="J4" s="297"/>
      <c r="K4" s="297"/>
      <c r="L4" s="297"/>
      <c r="M4" s="297"/>
    </row>
    <row r="5" spans="1:13" ht="12.55"/>
    <row r="6" spans="1:13" ht="25.05">
      <c r="A6" s="360"/>
      <c r="B6" s="361"/>
      <c r="C6" s="361"/>
      <c r="D6" s="361"/>
      <c r="E6" s="361"/>
      <c r="F6" s="361"/>
      <c r="G6" s="361"/>
      <c r="H6" s="361"/>
      <c r="I6" s="361"/>
      <c r="J6" s="361"/>
      <c r="K6" s="361"/>
      <c r="L6" s="361"/>
      <c r="M6" s="361"/>
    </row>
    <row r="7" spans="1:13" ht="25.05">
      <c r="A7" s="362"/>
      <c r="B7" s="362"/>
      <c r="C7" s="362"/>
      <c r="D7" s="362"/>
      <c r="E7" s="362"/>
      <c r="F7" s="362"/>
      <c r="G7" s="362"/>
      <c r="H7" s="362"/>
      <c r="I7" s="362"/>
      <c r="J7" s="362"/>
      <c r="K7" s="362"/>
      <c r="L7" s="362"/>
      <c r="M7" s="362"/>
    </row>
    <row r="8" spans="1:13" ht="13.15">
      <c r="A8" s="299"/>
      <c r="B8" s="320"/>
      <c r="C8" s="299"/>
      <c r="D8" s="299"/>
      <c r="E8" s="299"/>
      <c r="F8" s="299"/>
      <c r="G8" s="299"/>
      <c r="H8" s="299"/>
      <c r="I8" s="299"/>
      <c r="J8" s="299"/>
      <c r="K8" s="299"/>
      <c r="L8" s="299"/>
      <c r="M8" s="299"/>
    </row>
    <row r="9" spans="1:13" ht="17.55">
      <c r="A9" s="297"/>
      <c r="B9" s="300"/>
      <c r="C9" s="297"/>
      <c r="D9" s="297"/>
      <c r="F9" s="297"/>
      <c r="G9" s="297"/>
      <c r="H9" s="297"/>
      <c r="I9" s="297"/>
      <c r="J9" s="297"/>
      <c r="K9" s="297"/>
      <c r="L9" s="297"/>
      <c r="M9" s="297"/>
    </row>
    <row r="10" spans="1:13" ht="21" customHeight="1">
      <c r="A10" s="297"/>
      <c r="B10" s="319"/>
      <c r="C10" s="297"/>
      <c r="D10" s="297"/>
      <c r="F10" s="297"/>
      <c r="G10" s="297"/>
      <c r="H10" s="297"/>
      <c r="I10" s="297"/>
      <c r="J10" s="297"/>
      <c r="K10" s="297"/>
      <c r="L10" s="297"/>
      <c r="M10" s="297"/>
    </row>
    <row r="11" spans="1:13" ht="12.7" customHeight="1">
      <c r="A11" s="297"/>
      <c r="B11" s="319"/>
      <c r="C11" s="297"/>
      <c r="D11" s="297"/>
      <c r="F11" s="297"/>
      <c r="G11" s="297"/>
      <c r="H11" s="297"/>
      <c r="I11" s="297"/>
      <c r="J11" s="297"/>
      <c r="K11" s="297"/>
      <c r="L11" s="297"/>
      <c r="M11" s="297"/>
    </row>
    <row r="12" spans="1:13" ht="12.7" customHeight="1">
      <c r="A12" s="297"/>
      <c r="B12" s="319"/>
      <c r="C12" s="297"/>
      <c r="D12" s="297"/>
      <c r="F12" s="297"/>
      <c r="G12" s="297"/>
      <c r="H12" s="297"/>
      <c r="I12" s="297"/>
      <c r="J12" s="297"/>
      <c r="K12" s="297"/>
      <c r="L12" s="297"/>
      <c r="M12" s="297"/>
    </row>
    <row r="13" spans="1:13" ht="18.8" customHeight="1">
      <c r="A13" s="297"/>
      <c r="B13" s="301"/>
      <c r="C13" s="302"/>
      <c r="D13" s="302"/>
      <c r="E13" s="303"/>
      <c r="F13" s="303"/>
      <c r="G13" s="297"/>
      <c r="H13" s="297"/>
      <c r="I13" s="297"/>
      <c r="J13" s="297"/>
      <c r="K13" s="297"/>
      <c r="L13" s="297"/>
      <c r="M13" s="297"/>
    </row>
    <row r="14" spans="1:13" ht="17.55">
      <c r="A14" s="297"/>
      <c r="B14" s="297"/>
      <c r="C14" s="297"/>
      <c r="D14" s="297"/>
      <c r="E14" s="304"/>
      <c r="F14" s="297"/>
      <c r="G14" s="297"/>
      <c r="H14" s="297"/>
      <c r="I14" s="297"/>
      <c r="J14" s="305"/>
      <c r="K14" s="305"/>
      <c r="L14" s="297"/>
      <c r="M14" s="297"/>
    </row>
    <row r="15" spans="1:13" ht="17.55">
      <c r="A15" s="297"/>
      <c r="B15" s="297"/>
      <c r="C15" s="297"/>
      <c r="D15" s="297"/>
      <c r="E15" s="304"/>
      <c r="F15" s="297"/>
      <c r="G15" s="297"/>
      <c r="H15" s="297"/>
      <c r="I15" s="297"/>
      <c r="J15" s="305"/>
      <c r="K15" s="305"/>
      <c r="L15" s="297"/>
      <c r="M15" s="297"/>
    </row>
    <row r="16" spans="1:13" ht="17.55">
      <c r="A16" s="297"/>
      <c r="B16" s="297"/>
      <c r="C16" s="297"/>
      <c r="D16" s="297"/>
      <c r="E16" s="304"/>
      <c r="F16" s="297"/>
      <c r="G16" s="297"/>
      <c r="H16" s="297"/>
      <c r="I16" s="297"/>
      <c r="J16" s="305"/>
      <c r="K16" s="305"/>
      <c r="L16" s="297"/>
      <c r="M16" s="297"/>
    </row>
    <row r="17" spans="1:16" ht="17.55">
      <c r="A17" s="297"/>
      <c r="B17" s="297"/>
      <c r="C17" s="297"/>
      <c r="D17" s="297"/>
      <c r="E17" s="304"/>
      <c r="F17" s="297"/>
      <c r="G17" s="297"/>
      <c r="H17" s="297"/>
      <c r="I17" s="297"/>
      <c r="J17" s="305"/>
      <c r="K17" s="305"/>
      <c r="L17" s="297"/>
      <c r="M17" s="297"/>
    </row>
    <row r="18" spans="1:16" ht="13.15">
      <c r="A18" s="297"/>
      <c r="B18" s="306"/>
      <c r="C18" s="297"/>
      <c r="D18" s="297"/>
      <c r="E18" s="363"/>
      <c r="F18" s="363"/>
      <c r="G18" s="363"/>
      <c r="H18" s="363"/>
      <c r="I18" s="363"/>
      <c r="M18" s="297"/>
    </row>
    <row r="19" spans="1:16" ht="13.15">
      <c r="A19" s="297"/>
      <c r="B19" s="306"/>
      <c r="C19" s="297"/>
      <c r="D19" s="297"/>
      <c r="E19" s="307"/>
      <c r="F19" s="307"/>
      <c r="G19" s="307"/>
      <c r="H19" s="307"/>
      <c r="I19" s="307"/>
      <c r="M19" s="297"/>
    </row>
    <row r="20" spans="1:16" ht="12.55">
      <c r="A20" s="308"/>
      <c r="B20" s="308"/>
      <c r="C20" s="308"/>
      <c r="D20" s="308"/>
      <c r="E20" s="308"/>
      <c r="F20" s="308"/>
      <c r="G20" s="308"/>
      <c r="H20" s="308"/>
      <c r="I20" s="308"/>
      <c r="J20" s="308"/>
    </row>
    <row r="21" spans="1:16" ht="27.7" customHeight="1" thickBot="1">
      <c r="A21" s="308"/>
      <c r="B21" s="355" t="s">
        <v>805</v>
      </c>
      <c r="C21" s="356"/>
      <c r="D21" s="356"/>
      <c r="E21" s="356"/>
      <c r="F21" s="356"/>
      <c r="G21" s="356"/>
      <c r="H21" s="356"/>
      <c r="I21" s="356"/>
      <c r="J21" s="356"/>
    </row>
    <row r="22" spans="1:16" ht="12.05" customHeight="1">
      <c r="A22" s="308"/>
      <c r="B22" s="308"/>
      <c r="C22" s="308"/>
      <c r="D22" s="308"/>
      <c r="E22" s="308"/>
      <c r="F22" s="308"/>
      <c r="G22" s="308"/>
      <c r="H22" s="308"/>
      <c r="I22" s="308"/>
      <c r="J22" s="308"/>
    </row>
    <row r="23" spans="1:16" ht="12.05" customHeight="1">
      <c r="A23" s="308"/>
      <c r="B23" s="308"/>
      <c r="C23" s="308"/>
      <c r="D23" s="308"/>
      <c r="E23" s="308"/>
      <c r="F23" s="308"/>
      <c r="G23" s="308"/>
      <c r="H23" s="308"/>
      <c r="I23" s="308"/>
      <c r="J23" s="308"/>
    </row>
    <row r="24" spans="1:16" ht="12.05" customHeight="1">
      <c r="A24" s="308"/>
      <c r="B24" s="322" t="s">
        <v>817</v>
      </c>
      <c r="C24" s="323"/>
      <c r="D24" s="323"/>
      <c r="E24" s="324"/>
      <c r="F24" s="324"/>
      <c r="G24" s="323"/>
      <c r="H24" s="323"/>
      <c r="I24" s="323"/>
      <c r="J24" s="297"/>
      <c r="K24" s="325"/>
    </row>
    <row r="25" spans="1:16" ht="12.05" customHeight="1">
      <c r="A25" s="308"/>
      <c r="B25" s="326" t="s">
        <v>819</v>
      </c>
      <c r="C25" s="327"/>
      <c r="D25" s="327"/>
      <c r="E25" s="328"/>
      <c r="F25" s="323"/>
      <c r="G25" s="323"/>
      <c r="H25" s="323"/>
      <c r="I25" s="323"/>
      <c r="J25" s="305"/>
      <c r="K25" s="325"/>
    </row>
    <row r="26" spans="1:16" ht="12.05" customHeight="1">
      <c r="A26" s="308"/>
      <c r="B26" s="323" t="s">
        <v>820</v>
      </c>
      <c r="C26" s="297"/>
      <c r="D26" s="297"/>
      <c r="E26" s="297"/>
      <c r="F26" s="297"/>
      <c r="G26" s="297"/>
      <c r="H26" s="297"/>
      <c r="I26" s="297"/>
      <c r="J26" s="297"/>
      <c r="K26" s="325"/>
    </row>
    <row r="27" spans="1:16" ht="12.05" customHeight="1">
      <c r="A27" s="308"/>
      <c r="B27" s="329" t="s">
        <v>835</v>
      </c>
      <c r="C27" s="323"/>
      <c r="D27" s="323"/>
      <c r="E27" s="327"/>
      <c r="F27" s="327"/>
      <c r="G27" s="327"/>
      <c r="H27" s="327"/>
      <c r="I27" s="327"/>
      <c r="J27" s="325"/>
      <c r="K27" s="325"/>
    </row>
    <row r="28" spans="1:16" ht="12.05" customHeight="1">
      <c r="A28" s="308"/>
      <c r="B28" s="364" t="s">
        <v>837</v>
      </c>
      <c r="C28" s="365"/>
      <c r="D28" s="365"/>
      <c r="E28" s="365"/>
      <c r="F28" s="365"/>
      <c r="G28" s="365"/>
      <c r="H28" s="365"/>
      <c r="I28" s="365"/>
      <c r="J28" s="365"/>
      <c r="K28" s="325"/>
    </row>
    <row r="29" spans="1:16" ht="12.05" customHeight="1">
      <c r="A29" s="308"/>
      <c r="B29" s="354" t="s">
        <v>836</v>
      </c>
      <c r="C29" s="308"/>
      <c r="D29" s="308"/>
      <c r="E29" s="308"/>
      <c r="F29" s="308"/>
      <c r="G29" s="308"/>
      <c r="H29" s="308"/>
      <c r="I29" s="308"/>
      <c r="J29" s="308"/>
    </row>
    <row r="30" spans="1:16" ht="12.05" customHeight="1">
      <c r="A30" s="308"/>
      <c r="B30" s="308"/>
      <c r="C30" s="308"/>
      <c r="D30" s="308"/>
      <c r="E30" s="308"/>
      <c r="F30" s="308"/>
      <c r="G30" s="308"/>
      <c r="H30" s="308"/>
      <c r="I30" s="308"/>
      <c r="J30" s="308"/>
    </row>
    <row r="31" spans="1:16" ht="12.05" customHeight="1">
      <c r="A31" s="308"/>
      <c r="B31" s="308"/>
      <c r="C31" s="308"/>
      <c r="D31" s="359"/>
      <c r="E31" s="359"/>
      <c r="F31" s="359"/>
      <c r="G31" s="359"/>
      <c r="H31" s="359"/>
      <c r="I31" s="359"/>
      <c r="J31" s="359"/>
      <c r="K31" s="359"/>
      <c r="L31" s="359"/>
      <c r="M31" s="359"/>
      <c r="N31" s="359"/>
      <c r="O31" s="359"/>
      <c r="P31" s="359"/>
    </row>
    <row r="32" spans="1:16" ht="33.049999999999997" customHeight="1">
      <c r="A32" s="308"/>
    </row>
    <row r="33" spans="1:10" ht="12.05" customHeight="1">
      <c r="A33" s="308"/>
      <c r="B33" s="308"/>
      <c r="C33" s="308"/>
      <c r="D33" s="308"/>
      <c r="E33" s="308"/>
      <c r="F33" s="308"/>
      <c r="G33" s="308"/>
      <c r="H33" s="308"/>
      <c r="I33" s="308"/>
      <c r="J33" s="308"/>
    </row>
  </sheetData>
  <mergeCells count="8">
    <mergeCell ref="B21:J21"/>
    <mergeCell ref="A2:M2"/>
    <mergeCell ref="A3:M3"/>
    <mergeCell ref="D31:P31"/>
    <mergeCell ref="A6:M6"/>
    <mergeCell ref="A7:M7"/>
    <mergeCell ref="E18:I18"/>
    <mergeCell ref="B28:J28"/>
  </mergeCells>
  <hyperlinks>
    <hyperlink ref="B21" location="PRESENTAZIONE!A1" display="                   Presentazione" xr:uid="{00000000-0004-0000-0000-000000000000}"/>
    <hyperlink ref="B21:J21" location="Menu!A1" display="   INIZIO" xr:uid="{00000000-0004-0000-0000-000001000000}"/>
  </hyperlinks>
  <printOptions horizontalCentered="1" verticalCentered="1"/>
  <pageMargins left="0.78740157480314965" right="0.78740157480314965" top="0.98425196850393704" bottom="0.98425196850393704" header="0.51181102362204722" footer="0.51181102362204722"/>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3"/>
  <dimension ref="A8:AO63"/>
  <sheetViews>
    <sheetView showGridLines="0" showRowColHeaders="0" zoomScaleNormal="100" workbookViewId="0">
      <selection activeCell="B29" sqref="B29"/>
    </sheetView>
  </sheetViews>
  <sheetFormatPr defaultColWidth="9.109375" defaultRowHeight="12.55"/>
  <cols>
    <col min="1" max="1" width="12.33203125" customWidth="1"/>
    <col min="2" max="2" width="103.88671875" customWidth="1"/>
    <col min="3" max="3" width="25.44140625" customWidth="1"/>
    <col min="4" max="4" width="67.44140625" customWidth="1"/>
    <col min="5" max="5" width="22.44140625" bestFit="1" customWidth="1"/>
  </cols>
  <sheetData>
    <row r="8" spans="1:41" ht="17.55">
      <c r="A8" s="309"/>
      <c r="B8" s="310" t="str">
        <f>PRESENTAZIONE!C4</f>
        <v>Analisi del Cash-Flow</v>
      </c>
      <c r="C8" s="311"/>
      <c r="E8" s="311"/>
      <c r="F8" s="311"/>
      <c r="G8" s="311"/>
      <c r="H8" s="311"/>
      <c r="I8" s="311"/>
      <c r="J8" s="311"/>
      <c r="K8" s="311"/>
      <c r="L8" s="311"/>
      <c r="M8" s="311"/>
      <c r="N8" s="311"/>
      <c r="O8" s="311"/>
      <c r="P8" s="311"/>
      <c r="Q8" s="311"/>
      <c r="R8" s="311"/>
      <c r="S8" s="311"/>
      <c r="T8" s="311"/>
      <c r="U8" s="311"/>
      <c r="V8" s="311"/>
      <c r="W8" s="311"/>
      <c r="X8" s="311"/>
      <c r="Y8" s="311"/>
      <c r="Z8" s="311"/>
      <c r="AA8" s="311"/>
      <c r="AB8" s="311"/>
      <c r="AC8" s="311"/>
      <c r="AD8" s="311"/>
      <c r="AE8" s="311"/>
      <c r="AF8" s="311"/>
      <c r="AG8" s="311"/>
      <c r="AH8" s="311"/>
      <c r="AI8" s="311"/>
      <c r="AJ8" s="311"/>
      <c r="AK8" s="311"/>
      <c r="AL8" s="311"/>
      <c r="AM8" s="311"/>
      <c r="AN8" s="311"/>
      <c r="AO8" s="311"/>
    </row>
    <row r="9" spans="1:41" s="311" customFormat="1" ht="6.75" customHeight="1">
      <c r="A9" s="309"/>
      <c r="B9" s="309"/>
    </row>
    <row r="10" spans="1:41" ht="15.05">
      <c r="A10" s="309"/>
      <c r="B10" s="312" t="s">
        <v>806</v>
      </c>
      <c r="C10" s="311"/>
      <c r="D10" s="311"/>
      <c r="E10" s="311"/>
      <c r="F10" s="311"/>
      <c r="G10" s="311"/>
      <c r="H10" s="311"/>
      <c r="I10" s="311"/>
      <c r="J10" s="311"/>
      <c r="K10" s="311"/>
      <c r="L10" s="311"/>
      <c r="M10" s="311"/>
      <c r="N10" s="311"/>
      <c r="O10" s="311"/>
      <c r="P10" s="311"/>
      <c r="Q10" s="311"/>
      <c r="R10" s="311"/>
      <c r="S10" s="311"/>
      <c r="T10" s="311"/>
      <c r="U10" s="311"/>
      <c r="V10" s="311"/>
      <c r="W10" s="311"/>
      <c r="X10" s="311"/>
      <c r="Y10" s="311"/>
      <c r="Z10" s="311"/>
      <c r="AA10" s="311"/>
      <c r="AB10" s="311"/>
      <c r="AC10" s="311"/>
      <c r="AD10" s="311"/>
      <c r="AE10" s="311"/>
      <c r="AF10" s="311"/>
      <c r="AG10" s="311"/>
      <c r="AH10" s="311"/>
      <c r="AI10" s="311"/>
      <c r="AJ10" s="311"/>
      <c r="AK10" s="311"/>
      <c r="AL10" s="311"/>
      <c r="AM10" s="311"/>
      <c r="AN10" s="311"/>
      <c r="AO10" s="311"/>
    </row>
    <row r="11" spans="1:41" s="311" customFormat="1" ht="6.75" customHeight="1"/>
    <row r="12" spans="1:41" s="311" customFormat="1" ht="6.75" customHeight="1"/>
    <row r="13" spans="1:41" s="311" customFormat="1" ht="6.75" customHeight="1"/>
    <row r="14" spans="1:41" s="311" customFormat="1" ht="6.75" customHeight="1"/>
    <row r="15" spans="1:41" s="311" customFormat="1" ht="6.75" customHeight="1"/>
    <row r="16" spans="1:41" s="311" customFormat="1" ht="17.55">
      <c r="B16" s="313" t="s">
        <v>807</v>
      </c>
    </row>
    <row r="17" spans="2:2" s="311" customFormat="1" ht="6.75" customHeight="1"/>
    <row r="18" spans="2:2" s="311" customFormat="1" ht="6.75" customHeight="1"/>
    <row r="19" spans="2:2" s="311" customFormat="1" ht="6.75" customHeight="1" thickBot="1"/>
    <row r="20" spans="2:2" s="311" customFormat="1" ht="23.35" customHeight="1" thickBot="1">
      <c r="B20" s="314" t="s">
        <v>808</v>
      </c>
    </row>
    <row r="21" spans="2:2" s="311" customFormat="1" ht="6.75" customHeight="1"/>
    <row r="22" spans="2:2" s="311" customFormat="1" ht="6.75" customHeight="1"/>
    <row r="23" spans="2:2" s="311" customFormat="1" ht="6.75" customHeight="1"/>
    <row r="24" spans="2:2" s="311" customFormat="1" ht="6.75" customHeight="1"/>
    <row r="25" spans="2:2" s="311" customFormat="1" ht="17.55">
      <c r="B25" s="313" t="s">
        <v>809</v>
      </c>
    </row>
    <row r="26" spans="2:2" s="311" customFormat="1" ht="6.75" customHeight="1"/>
    <row r="27" spans="2:2" s="311" customFormat="1" ht="6.75" customHeight="1"/>
    <row r="28" spans="2:2" s="311" customFormat="1" ht="6.75" customHeight="1" thickBot="1"/>
    <row r="29" spans="2:2" s="311" customFormat="1" ht="23.35" customHeight="1" thickBot="1">
      <c r="B29" s="314" t="s">
        <v>811</v>
      </c>
    </row>
    <row r="30" spans="2:2" s="311" customFormat="1" ht="5.95" customHeight="1"/>
    <row r="31" spans="2:2" s="311" customFormat="1" ht="2.2000000000000002" customHeight="1" thickBot="1"/>
    <row r="32" spans="2:2" s="311" customFormat="1" ht="23.35" customHeight="1" thickBot="1">
      <c r="B32" s="314" t="s">
        <v>812</v>
      </c>
    </row>
    <row r="33" spans="2:2" s="311" customFormat="1" ht="5.35" customHeight="1"/>
    <row r="34" spans="2:2" s="311" customFormat="1" ht="1.6" customHeight="1"/>
    <row r="35" spans="2:2" s="311" customFormat="1" ht="4.55" customHeight="1"/>
    <row r="36" spans="2:2" s="311" customFormat="1" ht="2.2000000000000002" customHeight="1" thickBot="1"/>
    <row r="37" spans="2:2" s="311" customFormat="1" ht="23.35" customHeight="1" thickBot="1">
      <c r="B37" s="314" t="s">
        <v>813</v>
      </c>
    </row>
    <row r="38" spans="2:2" s="311" customFormat="1" ht="7.55" customHeight="1"/>
    <row r="39" spans="2:2" s="311" customFormat="1" ht="6.75" hidden="1" customHeight="1" thickBot="1"/>
    <row r="40" spans="2:2" s="311" customFormat="1" ht="4.55" customHeight="1"/>
    <row r="41" spans="2:2" s="311" customFormat="1" ht="2.2000000000000002" customHeight="1" thickBot="1"/>
    <row r="42" spans="2:2" s="311" customFormat="1" ht="23.35" customHeight="1" thickBot="1">
      <c r="B42" s="314" t="s">
        <v>814</v>
      </c>
    </row>
    <row r="43" spans="2:2" s="311" customFormat="1" ht="6.75" customHeight="1"/>
    <row r="44" spans="2:2" s="311" customFormat="1" ht="6.75" hidden="1" customHeight="1" thickBot="1"/>
    <row r="45" spans="2:2" s="311" customFormat="1" ht="7.55" customHeight="1" thickBot="1"/>
    <row r="46" spans="2:2" s="311" customFormat="1" ht="6.75" hidden="1" customHeight="1" thickBot="1"/>
    <row r="47" spans="2:2" s="311" customFormat="1" ht="23.35" customHeight="1" thickBot="1">
      <c r="B47" s="314" t="s">
        <v>821</v>
      </c>
    </row>
    <row r="48" spans="2:2" s="311" customFormat="1" ht="5.35" customHeight="1"/>
    <row r="49" spans="1:41" s="311" customFormat="1" ht="1.6" customHeight="1" thickBot="1"/>
    <row r="50" spans="1:41" s="311" customFormat="1" ht="23.35" customHeight="1" thickBot="1">
      <c r="B50" s="314" t="s">
        <v>815</v>
      </c>
    </row>
    <row r="51" spans="1:41" s="311" customFormat="1" ht="6.75" customHeight="1"/>
    <row r="52" spans="1:41" s="311" customFormat="1" ht="6.75" hidden="1" customHeight="1" thickBot="1"/>
    <row r="53" spans="1:41">
      <c r="A53" s="311"/>
      <c r="B53" s="311"/>
      <c r="C53" s="311"/>
      <c r="D53" s="311"/>
      <c r="E53" s="311"/>
      <c r="F53" s="311"/>
      <c r="G53" s="311"/>
      <c r="H53" s="311"/>
      <c r="I53" s="311"/>
      <c r="J53" s="311"/>
      <c r="K53" s="311"/>
      <c r="L53" s="311"/>
      <c r="M53" s="311"/>
      <c r="N53" s="311"/>
      <c r="O53" s="311"/>
      <c r="P53" s="311"/>
      <c r="Q53" s="311"/>
      <c r="R53" s="311"/>
      <c r="S53" s="311"/>
      <c r="T53" s="311"/>
      <c r="U53" s="311"/>
      <c r="V53" s="311"/>
      <c r="W53" s="311"/>
      <c r="X53" s="311"/>
      <c r="Y53" s="311"/>
      <c r="Z53" s="311"/>
      <c r="AA53" s="311"/>
      <c r="AB53" s="311"/>
      <c r="AC53" s="311"/>
      <c r="AD53" s="311"/>
      <c r="AE53" s="311"/>
      <c r="AF53" s="311"/>
      <c r="AG53" s="311"/>
      <c r="AH53" s="311"/>
      <c r="AI53" s="311"/>
      <c r="AJ53" s="311"/>
      <c r="AK53" s="311"/>
      <c r="AL53" s="311"/>
      <c r="AM53" s="311"/>
      <c r="AN53" s="311"/>
      <c r="AO53" s="311"/>
    </row>
    <row r="54" spans="1:41">
      <c r="A54" s="311"/>
      <c r="B54" s="311"/>
      <c r="C54" s="311"/>
      <c r="D54" s="311"/>
      <c r="E54" s="311"/>
      <c r="F54" s="311"/>
      <c r="G54" s="311"/>
      <c r="H54" s="311"/>
      <c r="I54" s="311"/>
      <c r="J54" s="311"/>
      <c r="K54" s="311"/>
      <c r="L54" s="311"/>
      <c r="M54" s="311"/>
      <c r="N54" s="311"/>
      <c r="O54" s="311"/>
      <c r="P54" s="311"/>
      <c r="Q54" s="311"/>
      <c r="R54" s="311"/>
      <c r="S54" s="311"/>
      <c r="T54" s="311"/>
      <c r="U54" s="311"/>
      <c r="V54" s="311"/>
      <c r="W54" s="311"/>
      <c r="X54" s="311"/>
      <c r="Y54" s="311"/>
      <c r="Z54" s="311"/>
      <c r="AA54" s="311"/>
      <c r="AB54" s="311"/>
      <c r="AC54" s="311"/>
      <c r="AD54" s="311"/>
      <c r="AE54" s="311"/>
      <c r="AF54" s="311"/>
      <c r="AG54" s="311"/>
      <c r="AH54" s="311"/>
      <c r="AI54" s="311"/>
      <c r="AJ54" s="311"/>
      <c r="AK54" s="311"/>
      <c r="AL54" s="311"/>
      <c r="AM54" s="311"/>
      <c r="AN54" s="311"/>
      <c r="AO54" s="311"/>
    </row>
    <row r="55" spans="1:41">
      <c r="A55" s="311"/>
      <c r="B55" s="311"/>
      <c r="C55" s="311"/>
      <c r="D55" s="311"/>
      <c r="E55" s="311"/>
      <c r="F55" s="311"/>
      <c r="G55" s="311"/>
      <c r="H55" s="311"/>
      <c r="I55" s="311"/>
      <c r="J55" s="311"/>
      <c r="K55" s="311"/>
      <c r="L55" s="311"/>
      <c r="M55" s="311"/>
      <c r="N55" s="311"/>
      <c r="O55" s="311"/>
      <c r="P55" s="311"/>
      <c r="Q55" s="311"/>
      <c r="R55" s="311"/>
      <c r="S55" s="311"/>
      <c r="T55" s="311"/>
      <c r="U55" s="311"/>
      <c r="V55" s="311"/>
      <c r="W55" s="311"/>
      <c r="X55" s="311"/>
      <c r="Y55" s="311"/>
      <c r="Z55" s="311"/>
      <c r="AA55" s="311"/>
      <c r="AB55" s="311"/>
      <c r="AC55" s="311"/>
      <c r="AD55" s="311"/>
      <c r="AE55" s="311"/>
      <c r="AF55" s="311"/>
      <c r="AG55" s="311"/>
      <c r="AH55" s="311"/>
      <c r="AI55" s="311"/>
      <c r="AJ55" s="311"/>
      <c r="AK55" s="311"/>
      <c r="AL55" s="311"/>
      <c r="AM55" s="311"/>
      <c r="AN55" s="311"/>
      <c r="AO55" s="311"/>
    </row>
    <row r="56" spans="1:41">
      <c r="B56" s="311"/>
    </row>
    <row r="57" spans="1:41">
      <c r="B57" s="311"/>
    </row>
    <row r="58" spans="1:41">
      <c r="B58" s="311"/>
    </row>
    <row r="59" spans="1:41">
      <c r="B59" s="311"/>
    </row>
    <row r="60" spans="1:41">
      <c r="B60" s="311"/>
    </row>
    <row r="61" spans="1:41">
      <c r="B61" s="311"/>
    </row>
    <row r="62" spans="1:41">
      <c r="B62" s="311"/>
    </row>
    <row r="63" spans="1:41">
      <c r="B63" s="311"/>
    </row>
  </sheetData>
  <sheetProtection algorithmName="SHA-512" hashValue="oNE4++WmrX+cC+ChYXFOwWYMFtxbaqHbGcS3sac6aOnRMjV/y5jWn+78WtxZGDMN8av9FrWjegBoDgF71XMDKQ==" saltValue="v2aPPois/BaZvvtSDXYh9A==" spinCount="100000" sheet="1" objects="1" scenarios="1"/>
  <hyperlinks>
    <hyperlink ref="B20" location="PRESENTAZIONE!A1" display="                   Presentazione" xr:uid="{00000000-0004-0000-0200-000000000000}"/>
    <hyperlink ref="B29" location="'1 - Schema CEE'!A1" display="                   Schema IV Dir. CEE" xr:uid="{00000000-0004-0000-0200-000001000000}"/>
    <hyperlink ref="B32" location="'2 - Informazioni Integrative'!A1" display="                   Informazioni integrative" xr:uid="{00000000-0004-0000-0200-000002000000}"/>
    <hyperlink ref="B37" location="'3 - SP Gest'!A1" display="                   Stato Patrimoniale Gestionale" xr:uid="{00000000-0004-0000-0200-000003000000}"/>
    <hyperlink ref="B42" location="'4 - CE_VA'!A1" display="                   Conto Economico Valore Aggiunto" xr:uid="{00000000-0004-0000-0200-000004000000}"/>
    <hyperlink ref="B47" location="'5 - Statement Cash Flow'!A1" display="                   Cash Flow" xr:uid="{00000000-0004-0000-0200-000005000000}"/>
    <hyperlink ref="B50" location="'6 - Indici'!A1" display="                   Indici da Riclassificati" xr:uid="{00000000-0004-0000-0200-000006000000}"/>
  </hyperlink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4:H38"/>
  <sheetViews>
    <sheetView showRowColHeaders="0" topLeftCell="A52" zoomScaleNormal="100" workbookViewId="0">
      <selection activeCell="A2" sqref="A2"/>
    </sheetView>
  </sheetViews>
  <sheetFormatPr defaultColWidth="9.109375" defaultRowHeight="12.55"/>
  <cols>
    <col min="1" max="1" width="10.5546875" style="315" customWidth="1"/>
    <col min="2" max="2" width="10.33203125" style="315" customWidth="1"/>
    <col min="3" max="16384" width="9.109375" style="315"/>
  </cols>
  <sheetData>
    <row r="4" spans="2:8" ht="23.2">
      <c r="B4" s="316"/>
      <c r="C4" s="367" t="s">
        <v>816</v>
      </c>
      <c r="D4" s="365"/>
      <c r="E4" s="365"/>
      <c r="F4" s="365"/>
      <c r="G4" s="365"/>
      <c r="H4" s="365"/>
    </row>
    <row r="5" spans="2:8" ht="36.799999999999997" customHeight="1">
      <c r="B5" s="316"/>
      <c r="C5" s="316"/>
      <c r="D5" s="366" t="s">
        <v>810</v>
      </c>
      <c r="E5" s="365"/>
      <c r="F5" s="365"/>
      <c r="G5" s="365"/>
    </row>
    <row r="34" spans="1:2" ht="13.15">
      <c r="A34" s="317"/>
      <c r="B34" s="318"/>
    </row>
    <row r="38" spans="1:2">
      <c r="B38" s="318"/>
    </row>
  </sheetData>
  <sheetProtection selectLockedCells="1" selectUnlockedCells="1"/>
  <mergeCells count="2">
    <mergeCell ref="D5:G5"/>
    <mergeCell ref="C4:H4"/>
  </mergeCells>
  <printOptions horizontalCentered="1" verticalCentered="1"/>
  <pageMargins left="1.1023622047244095" right="0.55118110236220474" top="0.98425196850393704" bottom="0.98425196850393704" header="0.51181102362204722" footer="0.51181102362204722"/>
  <pageSetup paperSize="9" scale="76" orientation="landscape" r:id="rId1"/>
  <headerFooter alignWithMargins="0">
    <oddHeader>&amp;R&amp;F</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4">
    <pageSetUpPr fitToPage="1"/>
  </sheetPr>
  <dimension ref="A1:IU295"/>
  <sheetViews>
    <sheetView showGridLines="0" zoomScaleNormal="100" workbookViewId="0">
      <pane xSplit="3" ySplit="2" topLeftCell="E3" activePane="bottomRight" state="frozen"/>
      <selection pane="topRight" activeCell="D1" sqref="D1"/>
      <selection pane="bottomLeft" activeCell="A3" sqref="A3"/>
      <selection pane="bottomRight"/>
    </sheetView>
  </sheetViews>
  <sheetFormatPr defaultColWidth="9.109375" defaultRowHeight="12.55" outlineLevelRow="1"/>
  <cols>
    <col min="1" max="1" width="5.6640625" style="4" customWidth="1"/>
    <col min="2" max="2" width="15" style="21" customWidth="1"/>
    <col min="3" max="3" width="61.33203125" style="4" customWidth="1"/>
    <col min="4" max="13" width="11.6640625" style="51" customWidth="1"/>
    <col min="14" max="16384" width="9.109375" style="4"/>
  </cols>
  <sheetData>
    <row r="1" spans="1:255" ht="13.15">
      <c r="A1" s="1"/>
      <c r="B1" s="1"/>
      <c r="C1" s="41"/>
      <c r="D1" s="12"/>
      <c r="E1" s="47" t="s">
        <v>294</v>
      </c>
      <c r="F1" s="12"/>
      <c r="G1" s="13" t="s">
        <v>294</v>
      </c>
      <c r="H1" s="12"/>
      <c r="I1" s="13" t="s">
        <v>294</v>
      </c>
      <c r="J1" s="12"/>
      <c r="K1" s="13" t="s">
        <v>294</v>
      </c>
      <c r="L1" s="12"/>
      <c r="M1" s="13" t="s">
        <v>294</v>
      </c>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row>
    <row r="2" spans="1:255" s="5" customFormat="1" ht="19.600000000000001" customHeight="1">
      <c r="A2" s="3"/>
      <c r="B2" s="3"/>
      <c r="D2" s="48"/>
      <c r="E2" s="42">
        <v>1</v>
      </c>
      <c r="F2" s="48"/>
      <c r="G2" s="42">
        <f>E2+1</f>
        <v>2</v>
      </c>
      <c r="H2" s="48"/>
      <c r="I2" s="42">
        <f>G2+1</f>
        <v>3</v>
      </c>
      <c r="J2" s="48"/>
      <c r="K2" s="42">
        <f>I2+1</f>
        <v>4</v>
      </c>
      <c r="L2" s="48"/>
      <c r="M2" s="42">
        <f>K2+1</f>
        <v>5</v>
      </c>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row>
    <row r="3" spans="1:255" s="8" customFormat="1" ht="24.75" customHeight="1">
      <c r="A3" s="6" t="s">
        <v>87</v>
      </c>
      <c r="B3" s="7"/>
      <c r="D3" s="49"/>
      <c r="E3" s="45"/>
      <c r="F3" s="49"/>
      <c r="G3" s="45"/>
      <c r="H3" s="49"/>
      <c r="I3" s="45"/>
      <c r="J3" s="49"/>
      <c r="K3" s="45"/>
      <c r="L3" s="49"/>
      <c r="M3" s="45"/>
    </row>
    <row r="4" spans="1:255" s="8" customFormat="1" ht="24.75" customHeight="1">
      <c r="A4" s="6" t="s">
        <v>138</v>
      </c>
      <c r="B4" s="9"/>
      <c r="D4" s="50"/>
      <c r="E4" s="45"/>
      <c r="F4" s="49"/>
      <c r="G4" s="45"/>
      <c r="H4" s="49"/>
      <c r="I4" s="45"/>
      <c r="J4" s="49"/>
      <c r="K4" s="45"/>
      <c r="L4" s="49"/>
      <c r="M4" s="45"/>
    </row>
    <row r="5" spans="1:255" s="10" customFormat="1" ht="12.7" customHeight="1">
      <c r="A5" s="76" t="s">
        <v>189</v>
      </c>
      <c r="B5" s="9"/>
      <c r="C5" s="8"/>
      <c r="D5" s="43"/>
      <c r="E5" s="45"/>
      <c r="F5" s="49"/>
      <c r="G5" s="45"/>
      <c r="H5" s="49"/>
      <c r="I5" s="45"/>
      <c r="J5" s="49"/>
      <c r="K5" s="45"/>
      <c r="L5" s="49"/>
      <c r="M5" s="45"/>
    </row>
    <row r="6" spans="1:255" s="10" customFormat="1" ht="12.7" customHeight="1">
      <c r="A6" s="76"/>
      <c r="B6" s="11"/>
      <c r="C6" s="77"/>
      <c r="D6" s="44"/>
      <c r="E6" s="45"/>
      <c r="F6" s="49"/>
      <c r="G6" s="45"/>
      <c r="H6" s="49"/>
      <c r="I6" s="45"/>
      <c r="J6" s="49"/>
      <c r="K6" s="45"/>
      <c r="L6" s="49"/>
      <c r="M6" s="45"/>
    </row>
    <row r="7" spans="1:255" ht="13.15">
      <c r="A7" s="76" t="s">
        <v>192</v>
      </c>
      <c r="B7" s="11"/>
      <c r="C7" s="14"/>
      <c r="E7" s="52">
        <f>E2</f>
        <v>1</v>
      </c>
      <c r="F7" s="72"/>
      <c r="G7" s="52">
        <f>G2</f>
        <v>2</v>
      </c>
      <c r="H7" s="72"/>
      <c r="I7" s="52">
        <f>I2</f>
        <v>3</v>
      </c>
      <c r="J7" s="72"/>
      <c r="K7" s="52">
        <f>K2</f>
        <v>4</v>
      </c>
      <c r="L7" s="72"/>
      <c r="M7" s="52">
        <f>M2</f>
        <v>5</v>
      </c>
    </row>
    <row r="8" spans="1:255" s="15" customFormat="1" ht="13.15">
      <c r="B8" s="16"/>
      <c r="C8" s="17"/>
      <c r="D8" s="53"/>
      <c r="E8" s="18"/>
      <c r="F8" s="53"/>
      <c r="G8" s="18"/>
      <c r="H8" s="53"/>
      <c r="I8" s="18"/>
      <c r="J8" s="53"/>
      <c r="K8" s="18"/>
      <c r="L8" s="53"/>
      <c r="M8" s="18"/>
    </row>
    <row r="9" spans="1:255">
      <c r="B9" s="19"/>
      <c r="D9" s="48"/>
      <c r="E9" s="54"/>
      <c r="F9" s="48"/>
      <c r="G9" s="54"/>
      <c r="H9" s="48"/>
      <c r="I9" s="54"/>
      <c r="J9" s="48"/>
      <c r="K9" s="54"/>
      <c r="L9" s="48"/>
      <c r="M9" s="54"/>
    </row>
    <row r="10" spans="1:255" ht="13.15">
      <c r="B10" s="20" t="s">
        <v>306</v>
      </c>
      <c r="D10" s="48"/>
      <c r="E10" s="55">
        <f>SUM(E12:E16)</f>
        <v>0</v>
      </c>
      <c r="F10" s="48"/>
      <c r="G10" s="55">
        <f>SUM(G12:G16)</f>
        <v>0</v>
      </c>
      <c r="H10" s="48"/>
      <c r="I10" s="55">
        <f>SUM(I12:I16)</f>
        <v>0</v>
      </c>
      <c r="J10" s="48"/>
      <c r="K10" s="55">
        <f>SUM(K12:K16)</f>
        <v>0</v>
      </c>
      <c r="L10" s="226"/>
      <c r="M10" s="55">
        <f>SUM(M12:M16)</f>
        <v>0</v>
      </c>
    </row>
    <row r="11" spans="1:255" ht="13.15">
      <c r="B11" s="20"/>
      <c r="D11" s="48"/>
      <c r="E11" s="56"/>
      <c r="F11" s="48"/>
      <c r="G11" s="56"/>
      <c r="H11" s="48"/>
      <c r="I11" s="56"/>
      <c r="J11" s="48"/>
      <c r="K11" s="56"/>
      <c r="L11" s="226"/>
      <c r="M11" s="56"/>
    </row>
    <row r="12" spans="1:255">
      <c r="B12" s="21" t="s">
        <v>307</v>
      </c>
      <c r="C12" s="4" t="s">
        <v>152</v>
      </c>
      <c r="D12" s="48"/>
      <c r="E12" s="57"/>
      <c r="F12" s="48"/>
      <c r="G12" s="57"/>
      <c r="H12" s="48"/>
      <c r="I12" s="57"/>
      <c r="J12" s="48"/>
      <c r="K12" s="57"/>
      <c r="L12" s="226"/>
      <c r="M12" s="91"/>
    </row>
    <row r="13" spans="1:255" ht="25.05">
      <c r="B13" s="21" t="s">
        <v>153</v>
      </c>
      <c r="C13" s="124" t="s">
        <v>309</v>
      </c>
      <c r="D13" s="48"/>
      <c r="E13" s="57"/>
      <c r="F13" s="48"/>
      <c r="G13" s="57"/>
      <c r="H13" s="48"/>
      <c r="I13" s="57"/>
      <c r="J13" s="48"/>
      <c r="K13" s="57"/>
      <c r="L13" s="226"/>
      <c r="M13" s="91"/>
    </row>
    <row r="14" spans="1:255">
      <c r="B14" s="21" t="s">
        <v>31</v>
      </c>
      <c r="C14" s="4" t="s">
        <v>216</v>
      </c>
      <c r="D14" s="48"/>
      <c r="E14" s="57"/>
      <c r="F14" s="48"/>
      <c r="G14" s="57"/>
      <c r="H14" s="48"/>
      <c r="I14" s="57"/>
      <c r="J14" s="48"/>
      <c r="K14" s="57"/>
      <c r="L14" s="226"/>
      <c r="M14" s="91"/>
    </row>
    <row r="15" spans="1:255">
      <c r="B15" s="21" t="s">
        <v>217</v>
      </c>
      <c r="C15" s="4" t="s">
        <v>136</v>
      </c>
      <c r="D15" s="48"/>
      <c r="E15" s="57"/>
      <c r="F15" s="48"/>
      <c r="G15" s="57"/>
      <c r="H15" s="48"/>
      <c r="I15" s="57"/>
      <c r="J15" s="48"/>
      <c r="K15" s="57"/>
      <c r="L15" s="226"/>
      <c r="M15" s="91"/>
    </row>
    <row r="16" spans="1:255">
      <c r="B16" s="21" t="s">
        <v>137</v>
      </c>
      <c r="C16" s="4" t="s">
        <v>219</v>
      </c>
      <c r="D16" s="48"/>
      <c r="E16" s="57"/>
      <c r="F16" s="48"/>
      <c r="G16" s="57"/>
      <c r="H16" s="48"/>
      <c r="I16" s="57"/>
      <c r="J16" s="48"/>
      <c r="K16" s="57"/>
      <c r="L16" s="226"/>
      <c r="M16" s="91"/>
    </row>
    <row r="17" spans="2:13">
      <c r="D17" s="48"/>
      <c r="E17" s="58"/>
      <c r="F17" s="48"/>
      <c r="G17" s="58"/>
      <c r="H17" s="48"/>
      <c r="I17" s="58"/>
      <c r="J17" s="48"/>
      <c r="K17" s="58"/>
      <c r="L17" s="226"/>
      <c r="M17" s="227"/>
    </row>
    <row r="18" spans="2:13">
      <c r="D18" s="48"/>
      <c r="E18" s="58"/>
      <c r="F18" s="48"/>
      <c r="G18" s="58"/>
      <c r="H18" s="48"/>
      <c r="I18" s="58"/>
      <c r="J18" s="48"/>
      <c r="K18" s="58"/>
      <c r="L18" s="226"/>
      <c r="M18" s="227"/>
    </row>
    <row r="19" spans="2:13" ht="13.15">
      <c r="B19" s="20" t="s">
        <v>359</v>
      </c>
      <c r="D19" s="48"/>
      <c r="E19" s="55">
        <f>SUM(E21:E90)</f>
        <v>0</v>
      </c>
      <c r="F19" s="48"/>
      <c r="G19" s="55">
        <f>SUM(G21:G90)</f>
        <v>0</v>
      </c>
      <c r="H19" s="48"/>
      <c r="I19" s="55">
        <f>SUM(I21:I90)</f>
        <v>0</v>
      </c>
      <c r="J19" s="48"/>
      <c r="K19" s="55">
        <f>SUM(K21:K90)</f>
        <v>0</v>
      </c>
      <c r="L19" s="226"/>
      <c r="M19" s="55">
        <f>SUM(M21:M90)</f>
        <v>0</v>
      </c>
    </row>
    <row r="20" spans="2:13">
      <c r="D20" s="48"/>
      <c r="E20" s="59"/>
      <c r="F20" s="48"/>
      <c r="G20" s="59"/>
      <c r="H20" s="48"/>
      <c r="I20" s="59"/>
      <c r="J20" s="48"/>
      <c r="K20" s="59"/>
      <c r="L20" s="226"/>
      <c r="M20" s="228"/>
    </row>
    <row r="21" spans="2:13">
      <c r="B21" s="21" t="s">
        <v>360</v>
      </c>
      <c r="C21" s="4" t="s">
        <v>95</v>
      </c>
      <c r="D21" s="48"/>
      <c r="E21" s="57"/>
      <c r="F21" s="48"/>
      <c r="G21" s="57"/>
      <c r="H21" s="48"/>
      <c r="I21" s="57"/>
      <c r="J21" s="48"/>
      <c r="K21" s="57"/>
      <c r="L21" s="226"/>
      <c r="M21" s="91"/>
    </row>
    <row r="22" spans="2:13">
      <c r="B22" s="21" t="s">
        <v>96</v>
      </c>
      <c r="C22" s="82" t="s">
        <v>37</v>
      </c>
      <c r="D22" s="79"/>
      <c r="E22" s="59">
        <f>IF((SUM(D24:D33)+SUM(D36:D65))=0,D22,SUM(D24:D33)+SUM(D36:D65))</f>
        <v>0</v>
      </c>
      <c r="F22" s="79"/>
      <c r="G22" s="59">
        <f>IF((SUM(F24:F33)+SUM(F36:F65))=0,F22,SUM(F24:F33)+SUM(F36:F65))</f>
        <v>0</v>
      </c>
      <c r="H22" s="79"/>
      <c r="I22" s="59">
        <f>IF((SUM(H24:H33)+SUM(H36:H65))=0,H22,SUM(H24:H33)+SUM(H36:H65))</f>
        <v>0</v>
      </c>
      <c r="J22" s="79"/>
      <c r="K22" s="59">
        <f>IF((SUM(J24:J33)+SUM(J36:J65))=0,J22,SUM(J24:J33)+SUM(J36:J65))</f>
        <v>0</v>
      </c>
      <c r="L22" s="229"/>
      <c r="M22" s="228">
        <f>IF((SUM(L24:L33)+SUM(L36:L65))=0,L22,SUM(L24:L33)+SUM(L36:L65))</f>
        <v>0</v>
      </c>
    </row>
    <row r="23" spans="2:13" outlineLevel="1">
      <c r="B23" s="88" t="s">
        <v>97</v>
      </c>
      <c r="C23" s="125" t="s">
        <v>167</v>
      </c>
      <c r="D23" s="61">
        <f>SUM(D24:D33)</f>
        <v>0</v>
      </c>
      <c r="E23" s="59"/>
      <c r="F23" s="61">
        <f>SUM(F24:F33)</f>
        <v>0</v>
      </c>
      <c r="G23" s="59"/>
      <c r="H23" s="61">
        <f>SUM(H24:H33)</f>
        <v>0</v>
      </c>
      <c r="I23" s="59"/>
      <c r="J23" s="61">
        <f>SUM(J24:J33)</f>
        <v>0</v>
      </c>
      <c r="K23" s="59"/>
      <c r="L23" s="230">
        <f>SUM(L24:L33)</f>
        <v>0</v>
      </c>
      <c r="M23" s="228"/>
    </row>
    <row r="24" spans="2:13" s="8" customFormat="1" outlineLevel="1">
      <c r="B24" s="22"/>
      <c r="C24" s="126" t="s">
        <v>163</v>
      </c>
      <c r="D24" s="78"/>
      <c r="E24" s="59"/>
      <c r="F24" s="78"/>
      <c r="G24" s="59"/>
      <c r="H24" s="78"/>
      <c r="I24" s="59"/>
      <c r="J24" s="78"/>
      <c r="K24" s="59"/>
      <c r="L24" s="231"/>
      <c r="M24" s="228"/>
    </row>
    <row r="25" spans="2:13" s="8" customFormat="1" outlineLevel="1">
      <c r="B25" s="22"/>
      <c r="C25" s="126" t="s">
        <v>161</v>
      </c>
      <c r="D25" s="78"/>
      <c r="E25" s="59"/>
      <c r="F25" s="78"/>
      <c r="G25" s="59"/>
      <c r="H25" s="78"/>
      <c r="I25" s="59"/>
      <c r="J25" s="78"/>
      <c r="K25" s="59"/>
      <c r="L25" s="231"/>
      <c r="M25" s="228"/>
    </row>
    <row r="26" spans="2:13" s="8" customFormat="1" outlineLevel="1">
      <c r="B26" s="22"/>
      <c r="C26" s="126" t="s">
        <v>162</v>
      </c>
      <c r="D26" s="78"/>
      <c r="E26" s="59"/>
      <c r="F26" s="78"/>
      <c r="G26" s="59"/>
      <c r="H26" s="78"/>
      <c r="I26" s="59"/>
      <c r="J26" s="78"/>
      <c r="K26" s="59"/>
      <c r="L26" s="231"/>
      <c r="M26" s="228"/>
    </row>
    <row r="27" spans="2:13" s="8" customFormat="1" outlineLevel="1">
      <c r="B27" s="22"/>
      <c r="C27" s="126" t="s">
        <v>164</v>
      </c>
      <c r="D27" s="78"/>
      <c r="E27" s="59"/>
      <c r="F27" s="78"/>
      <c r="G27" s="59"/>
      <c r="H27" s="78"/>
      <c r="I27" s="59"/>
      <c r="J27" s="78"/>
      <c r="K27" s="59"/>
      <c r="L27" s="231"/>
      <c r="M27" s="228"/>
    </row>
    <row r="28" spans="2:13" s="8" customFormat="1" outlineLevel="1">
      <c r="B28" s="22"/>
      <c r="C28" s="126" t="s">
        <v>165</v>
      </c>
      <c r="D28" s="78"/>
      <c r="E28" s="59"/>
      <c r="F28" s="78"/>
      <c r="G28" s="59"/>
      <c r="H28" s="78"/>
      <c r="I28" s="59"/>
      <c r="J28" s="78"/>
      <c r="K28" s="59"/>
      <c r="L28" s="231"/>
      <c r="M28" s="228"/>
    </row>
    <row r="29" spans="2:13" s="8" customFormat="1" outlineLevel="1">
      <c r="B29" s="22"/>
      <c r="C29" s="126" t="s">
        <v>166</v>
      </c>
      <c r="D29" s="78"/>
      <c r="E29" s="59"/>
      <c r="F29" s="78"/>
      <c r="G29" s="59"/>
      <c r="H29" s="78"/>
      <c r="I29" s="59"/>
      <c r="J29" s="78"/>
      <c r="K29" s="59"/>
      <c r="L29" s="231"/>
      <c r="M29" s="228"/>
    </row>
    <row r="30" spans="2:13" s="8" customFormat="1" outlineLevel="1">
      <c r="B30" s="22"/>
      <c r="C30" s="126" t="s">
        <v>751</v>
      </c>
      <c r="D30" s="78"/>
      <c r="E30" s="59"/>
      <c r="F30" s="78"/>
      <c r="G30" s="59"/>
      <c r="H30" s="78"/>
      <c r="I30" s="59"/>
      <c r="J30" s="78"/>
      <c r="K30" s="59"/>
      <c r="L30" s="231"/>
      <c r="M30" s="228"/>
    </row>
    <row r="31" spans="2:13" s="8" customFormat="1" outlineLevel="1">
      <c r="B31" s="22"/>
      <c r="C31" s="126" t="s">
        <v>753</v>
      </c>
      <c r="D31" s="78"/>
      <c r="E31" s="59"/>
      <c r="F31" s="78"/>
      <c r="G31" s="59"/>
      <c r="H31" s="78"/>
      <c r="I31" s="59"/>
      <c r="J31" s="78"/>
      <c r="K31" s="59"/>
      <c r="L31" s="231"/>
      <c r="M31" s="228"/>
    </row>
    <row r="32" spans="2:13" s="8" customFormat="1" outlineLevel="1">
      <c r="B32" s="22"/>
      <c r="C32" s="126" t="s">
        <v>754</v>
      </c>
      <c r="D32" s="78"/>
      <c r="E32" s="59"/>
      <c r="F32" s="78"/>
      <c r="G32" s="59"/>
      <c r="H32" s="78"/>
      <c r="I32" s="59"/>
      <c r="J32" s="78"/>
      <c r="K32" s="59"/>
      <c r="L32" s="231"/>
      <c r="M32" s="228"/>
    </row>
    <row r="33" spans="2:13" s="8" customFormat="1" outlineLevel="1">
      <c r="B33" s="22"/>
      <c r="C33" s="126" t="s">
        <v>750</v>
      </c>
      <c r="D33" s="78"/>
      <c r="E33" s="59"/>
      <c r="F33" s="78"/>
      <c r="G33" s="59"/>
      <c r="H33" s="78"/>
      <c r="I33" s="59"/>
      <c r="J33" s="78"/>
      <c r="K33" s="59"/>
      <c r="L33" s="231"/>
      <c r="M33" s="228"/>
    </row>
    <row r="34" spans="2:13" s="8" customFormat="1" outlineLevel="1">
      <c r="B34" s="22"/>
      <c r="C34" s="24"/>
      <c r="D34" s="61"/>
      <c r="E34" s="59"/>
      <c r="F34" s="61"/>
      <c r="G34" s="59"/>
      <c r="H34" s="61"/>
      <c r="I34" s="59"/>
      <c r="J34" s="61"/>
      <c r="K34" s="59"/>
      <c r="L34" s="230"/>
      <c r="M34" s="228"/>
    </row>
    <row r="35" spans="2:13" s="8" customFormat="1" outlineLevel="1">
      <c r="B35" s="88" t="s">
        <v>366</v>
      </c>
      <c r="C35" s="125" t="s">
        <v>168</v>
      </c>
      <c r="D35" s="61">
        <f>SUM(D36:D65)</f>
        <v>0</v>
      </c>
      <c r="E35" s="59"/>
      <c r="F35" s="61">
        <f>SUM(F36:F65)</f>
        <v>0</v>
      </c>
      <c r="G35" s="59"/>
      <c r="H35" s="61">
        <f>SUM(H36:H65)</f>
        <v>0</v>
      </c>
      <c r="I35" s="59"/>
      <c r="J35" s="61">
        <f>SUM(J36:J65)</f>
        <v>0</v>
      </c>
      <c r="K35" s="59"/>
      <c r="L35" s="230">
        <f>SUM(L36:L65)</f>
        <v>0</v>
      </c>
      <c r="M35" s="228"/>
    </row>
    <row r="36" spans="2:13" s="8" customFormat="1" outlineLevel="1">
      <c r="B36" s="25"/>
      <c r="C36" s="126" t="s">
        <v>169</v>
      </c>
      <c r="D36" s="78"/>
      <c r="E36" s="59"/>
      <c r="F36" s="78"/>
      <c r="G36" s="59"/>
      <c r="H36" s="78"/>
      <c r="I36" s="59"/>
      <c r="J36" s="78"/>
      <c r="K36" s="59"/>
      <c r="L36" s="231"/>
      <c r="M36" s="228"/>
    </row>
    <row r="37" spans="2:13" s="8" customFormat="1" outlineLevel="1">
      <c r="B37" s="25"/>
      <c r="C37" s="126" t="s">
        <v>170</v>
      </c>
      <c r="D37" s="78"/>
      <c r="E37" s="59"/>
      <c r="F37" s="78"/>
      <c r="G37" s="59"/>
      <c r="H37" s="78"/>
      <c r="I37" s="59"/>
      <c r="J37" s="78"/>
      <c r="K37" s="59"/>
      <c r="L37" s="231"/>
      <c r="M37" s="228"/>
    </row>
    <row r="38" spans="2:13" s="8" customFormat="1" outlineLevel="1">
      <c r="B38" s="25"/>
      <c r="C38" s="126" t="s">
        <v>171</v>
      </c>
      <c r="D38" s="78"/>
      <c r="E38" s="59"/>
      <c r="F38" s="78"/>
      <c r="G38" s="59"/>
      <c r="H38" s="78"/>
      <c r="I38" s="59"/>
      <c r="J38" s="78"/>
      <c r="K38" s="59"/>
      <c r="L38" s="231"/>
      <c r="M38" s="228"/>
    </row>
    <row r="39" spans="2:13" s="8" customFormat="1" outlineLevel="1">
      <c r="B39" s="25"/>
      <c r="C39" s="126" t="s">
        <v>172</v>
      </c>
      <c r="D39" s="78"/>
      <c r="E39" s="59"/>
      <c r="F39" s="78"/>
      <c r="G39" s="59"/>
      <c r="H39" s="78"/>
      <c r="I39" s="59"/>
      <c r="J39" s="78"/>
      <c r="K39" s="59"/>
      <c r="L39" s="231"/>
      <c r="M39" s="228"/>
    </row>
    <row r="40" spans="2:13" s="8" customFormat="1" outlineLevel="1">
      <c r="B40" s="25"/>
      <c r="C40" s="126" t="s">
        <v>160</v>
      </c>
      <c r="D40" s="78"/>
      <c r="E40" s="59"/>
      <c r="F40" s="78"/>
      <c r="G40" s="59"/>
      <c r="H40" s="78"/>
      <c r="I40" s="59"/>
      <c r="J40" s="78"/>
      <c r="K40" s="59"/>
      <c r="L40" s="231"/>
      <c r="M40" s="228"/>
    </row>
    <row r="41" spans="2:13" outlineLevel="1">
      <c r="B41" s="25"/>
      <c r="C41" s="126" t="s">
        <v>173</v>
      </c>
      <c r="D41" s="78"/>
      <c r="E41" s="59"/>
      <c r="F41" s="78"/>
      <c r="G41" s="59"/>
      <c r="H41" s="78"/>
      <c r="I41" s="59"/>
      <c r="J41" s="78"/>
      <c r="K41" s="59"/>
      <c r="L41" s="231"/>
      <c r="M41" s="228"/>
    </row>
    <row r="42" spans="2:13" outlineLevel="1">
      <c r="B42" s="26"/>
      <c r="C42" s="126" t="s">
        <v>174</v>
      </c>
      <c r="D42" s="78"/>
      <c r="E42" s="59"/>
      <c r="F42" s="78"/>
      <c r="G42" s="59"/>
      <c r="H42" s="78"/>
      <c r="I42" s="59"/>
      <c r="J42" s="78"/>
      <c r="K42" s="59"/>
      <c r="L42" s="231"/>
      <c r="M42" s="228"/>
    </row>
    <row r="43" spans="2:13" outlineLevel="1">
      <c r="C43" s="126" t="s">
        <v>175</v>
      </c>
      <c r="D43" s="78"/>
      <c r="E43" s="59"/>
      <c r="F43" s="78"/>
      <c r="G43" s="59"/>
      <c r="H43" s="78"/>
      <c r="I43" s="59"/>
      <c r="J43" s="78"/>
      <c r="K43" s="59"/>
      <c r="L43" s="231"/>
      <c r="M43" s="228"/>
    </row>
    <row r="44" spans="2:13" outlineLevel="1">
      <c r="C44" s="126" t="s">
        <v>176</v>
      </c>
      <c r="D44" s="78"/>
      <c r="E44" s="59"/>
      <c r="F44" s="78"/>
      <c r="G44" s="59"/>
      <c r="H44" s="78"/>
      <c r="I44" s="59"/>
      <c r="J44" s="78"/>
      <c r="K44" s="59"/>
      <c r="L44" s="231"/>
      <c r="M44" s="228"/>
    </row>
    <row r="45" spans="2:13" outlineLevel="1">
      <c r="C45" s="126" t="s">
        <v>129</v>
      </c>
      <c r="D45" s="78"/>
      <c r="E45" s="59"/>
      <c r="F45" s="78"/>
      <c r="G45" s="59"/>
      <c r="H45" s="78"/>
      <c r="I45" s="59"/>
      <c r="J45" s="78"/>
      <c r="K45" s="59"/>
      <c r="L45" s="231"/>
      <c r="M45" s="228"/>
    </row>
    <row r="46" spans="2:13" outlineLevel="1">
      <c r="C46" s="126" t="s">
        <v>130</v>
      </c>
      <c r="D46" s="78"/>
      <c r="E46" s="59"/>
      <c r="F46" s="78"/>
      <c r="G46" s="59"/>
      <c r="H46" s="78"/>
      <c r="I46" s="59"/>
      <c r="J46" s="78"/>
      <c r="K46" s="59"/>
      <c r="L46" s="231"/>
      <c r="M46" s="228"/>
    </row>
    <row r="47" spans="2:13" outlineLevel="1">
      <c r="C47" s="126" t="s">
        <v>131</v>
      </c>
      <c r="D47" s="78"/>
      <c r="E47" s="59"/>
      <c r="F47" s="78"/>
      <c r="G47" s="59"/>
      <c r="H47" s="78"/>
      <c r="I47" s="59"/>
      <c r="J47" s="78"/>
      <c r="K47" s="59"/>
      <c r="L47" s="231"/>
      <c r="M47" s="228"/>
    </row>
    <row r="48" spans="2:13" outlineLevel="1">
      <c r="C48" s="126" t="s">
        <v>132</v>
      </c>
      <c r="D48" s="78"/>
      <c r="E48" s="59"/>
      <c r="F48" s="78"/>
      <c r="G48" s="59"/>
      <c r="H48" s="78"/>
      <c r="I48" s="59"/>
      <c r="J48" s="78"/>
      <c r="K48" s="59"/>
      <c r="L48" s="231"/>
      <c r="M48" s="228"/>
    </row>
    <row r="49" spans="2:13" outlineLevel="1">
      <c r="C49" s="126" t="s">
        <v>40</v>
      </c>
      <c r="D49" s="78"/>
      <c r="E49" s="59"/>
      <c r="F49" s="78"/>
      <c r="G49" s="59"/>
      <c r="H49" s="78"/>
      <c r="I49" s="59"/>
      <c r="J49" s="78"/>
      <c r="K49" s="59"/>
      <c r="L49" s="231"/>
      <c r="M49" s="228"/>
    </row>
    <row r="50" spans="2:13" outlineLevel="1">
      <c r="B50" s="4"/>
      <c r="C50" s="126" t="s">
        <v>38</v>
      </c>
      <c r="D50" s="78"/>
      <c r="E50" s="59"/>
      <c r="F50" s="78"/>
      <c r="G50" s="59"/>
      <c r="H50" s="78"/>
      <c r="I50" s="59"/>
      <c r="J50" s="78"/>
      <c r="K50" s="59"/>
      <c r="L50" s="231"/>
      <c r="M50" s="228"/>
    </row>
    <row r="51" spans="2:13" outlineLevel="1">
      <c r="B51" s="4"/>
      <c r="C51" s="24" t="s">
        <v>84</v>
      </c>
      <c r="D51" s="78"/>
      <c r="E51" s="59"/>
      <c r="F51" s="78"/>
      <c r="G51" s="59"/>
      <c r="H51" s="78"/>
      <c r="I51" s="59"/>
      <c r="J51" s="78"/>
      <c r="K51" s="59"/>
      <c r="L51" s="231"/>
      <c r="M51" s="228"/>
    </row>
    <row r="52" spans="2:13" outlineLevel="1">
      <c r="B52" s="4"/>
      <c r="C52" s="126" t="s">
        <v>39</v>
      </c>
      <c r="D52" s="78"/>
      <c r="E52" s="59"/>
      <c r="F52" s="78"/>
      <c r="G52" s="59"/>
      <c r="H52" s="78"/>
      <c r="I52" s="59"/>
      <c r="J52" s="78"/>
      <c r="K52" s="59"/>
      <c r="L52" s="231"/>
      <c r="M52" s="228"/>
    </row>
    <row r="53" spans="2:13" outlineLevel="1">
      <c r="B53" s="4"/>
      <c r="C53" s="126" t="s">
        <v>76</v>
      </c>
      <c r="D53" s="78"/>
      <c r="E53" s="59"/>
      <c r="F53" s="78"/>
      <c r="G53" s="59"/>
      <c r="H53" s="78"/>
      <c r="I53" s="59"/>
      <c r="J53" s="78"/>
      <c r="K53" s="59"/>
      <c r="L53" s="231"/>
      <c r="M53" s="228"/>
    </row>
    <row r="54" spans="2:13" outlineLevel="1">
      <c r="B54" s="4"/>
      <c r="C54" s="126" t="s">
        <v>77</v>
      </c>
      <c r="D54" s="78"/>
      <c r="E54" s="59"/>
      <c r="F54" s="78"/>
      <c r="G54" s="59"/>
      <c r="H54" s="78"/>
      <c r="I54" s="59"/>
      <c r="J54" s="78"/>
      <c r="K54" s="59"/>
      <c r="L54" s="231"/>
      <c r="M54" s="228"/>
    </row>
    <row r="55" spans="2:13" outlineLevel="1">
      <c r="B55" s="4"/>
      <c r="C55" s="126" t="s">
        <v>78</v>
      </c>
      <c r="D55" s="78"/>
      <c r="E55" s="59"/>
      <c r="F55" s="78"/>
      <c r="G55" s="59"/>
      <c r="H55" s="78"/>
      <c r="I55" s="59"/>
      <c r="J55" s="78"/>
      <c r="K55" s="59"/>
      <c r="L55" s="231"/>
      <c r="M55" s="228"/>
    </row>
    <row r="56" spans="2:13" outlineLevel="1">
      <c r="B56" s="4"/>
      <c r="C56" s="126" t="s">
        <v>79</v>
      </c>
      <c r="D56" s="78"/>
      <c r="E56" s="59"/>
      <c r="F56" s="78"/>
      <c r="G56" s="59"/>
      <c r="H56" s="78"/>
      <c r="I56" s="59"/>
      <c r="J56" s="78"/>
      <c r="K56" s="59"/>
      <c r="L56" s="231"/>
      <c r="M56" s="228"/>
    </row>
    <row r="57" spans="2:13" outlineLevel="1">
      <c r="B57" s="4"/>
      <c r="C57" s="126" t="s">
        <v>80</v>
      </c>
      <c r="D57" s="78"/>
      <c r="E57" s="59"/>
      <c r="F57" s="78"/>
      <c r="G57" s="59"/>
      <c r="H57" s="78"/>
      <c r="I57" s="59"/>
      <c r="J57" s="78"/>
      <c r="K57" s="59"/>
      <c r="L57" s="231"/>
      <c r="M57" s="228"/>
    </row>
    <row r="58" spans="2:13" outlineLevel="1">
      <c r="B58" s="4"/>
      <c r="C58" s="126" t="s">
        <v>81</v>
      </c>
      <c r="D58" s="78"/>
      <c r="E58" s="59"/>
      <c r="F58" s="78"/>
      <c r="G58" s="59"/>
      <c r="H58" s="78"/>
      <c r="I58" s="59"/>
      <c r="J58" s="78"/>
      <c r="K58" s="59"/>
      <c r="L58" s="231"/>
      <c r="M58" s="228"/>
    </row>
    <row r="59" spans="2:13" outlineLevel="1">
      <c r="B59" s="4"/>
      <c r="C59" s="126" t="s">
        <v>82</v>
      </c>
      <c r="D59" s="78"/>
      <c r="E59" s="59"/>
      <c r="F59" s="78"/>
      <c r="G59" s="59"/>
      <c r="H59" s="78"/>
      <c r="I59" s="59"/>
      <c r="J59" s="78"/>
      <c r="K59" s="59"/>
      <c r="L59" s="231"/>
      <c r="M59" s="228"/>
    </row>
    <row r="60" spans="2:13" outlineLevel="1">
      <c r="B60" s="4"/>
      <c r="C60" s="126" t="s">
        <v>83</v>
      </c>
      <c r="D60" s="78"/>
      <c r="E60" s="59"/>
      <c r="F60" s="78"/>
      <c r="G60" s="59"/>
      <c r="H60" s="78"/>
      <c r="I60" s="59"/>
      <c r="J60" s="78"/>
      <c r="K60" s="59"/>
      <c r="L60" s="231"/>
      <c r="M60" s="228"/>
    </row>
    <row r="61" spans="2:13" outlineLevel="1">
      <c r="B61" s="4"/>
      <c r="C61" s="126" t="s">
        <v>752</v>
      </c>
      <c r="D61" s="78"/>
      <c r="E61" s="59"/>
      <c r="F61" s="78"/>
      <c r="G61" s="59"/>
      <c r="H61" s="78"/>
      <c r="I61" s="59"/>
      <c r="J61" s="78"/>
      <c r="K61" s="59"/>
      <c r="L61" s="231"/>
      <c r="M61" s="228"/>
    </row>
    <row r="62" spans="2:13" outlineLevel="1">
      <c r="B62" s="4"/>
      <c r="C62" s="126" t="s">
        <v>755</v>
      </c>
      <c r="D62" s="78"/>
      <c r="E62" s="59"/>
      <c r="F62" s="78"/>
      <c r="G62" s="59"/>
      <c r="H62" s="78"/>
      <c r="I62" s="59"/>
      <c r="J62" s="78"/>
      <c r="K62" s="59"/>
      <c r="L62" s="231"/>
      <c r="M62" s="228"/>
    </row>
    <row r="63" spans="2:13" outlineLevel="1">
      <c r="B63" s="4"/>
      <c r="C63" s="126" t="s">
        <v>756</v>
      </c>
      <c r="D63" s="78"/>
      <c r="E63" s="59"/>
      <c r="F63" s="78"/>
      <c r="G63" s="59"/>
      <c r="H63" s="78"/>
      <c r="I63" s="59"/>
      <c r="J63" s="78"/>
      <c r="K63" s="59"/>
      <c r="L63" s="231"/>
      <c r="M63" s="228"/>
    </row>
    <row r="64" spans="2:13" outlineLevel="1">
      <c r="B64" s="4"/>
      <c r="C64" s="126" t="s">
        <v>757</v>
      </c>
      <c r="D64" s="78"/>
      <c r="E64" s="59"/>
      <c r="F64" s="78"/>
      <c r="G64" s="59"/>
      <c r="H64" s="78"/>
      <c r="I64" s="59"/>
      <c r="J64" s="78"/>
      <c r="K64" s="59"/>
      <c r="L64" s="231"/>
      <c r="M64" s="228"/>
    </row>
    <row r="65" spans="2:13" outlineLevel="1">
      <c r="B65" s="4"/>
      <c r="D65" s="78"/>
      <c r="E65" s="59"/>
      <c r="F65" s="78"/>
      <c r="G65" s="59"/>
      <c r="H65" s="78"/>
      <c r="I65" s="59"/>
      <c r="J65" s="78"/>
      <c r="K65" s="59"/>
      <c r="L65" s="231"/>
      <c r="M65" s="228"/>
    </row>
    <row r="66" spans="2:13" outlineLevel="1">
      <c r="C66" s="24"/>
      <c r="D66" s="61"/>
      <c r="E66" s="59"/>
      <c r="F66" s="61"/>
      <c r="G66" s="59"/>
      <c r="H66" s="61"/>
      <c r="I66" s="59"/>
      <c r="J66" s="61"/>
      <c r="K66" s="59"/>
      <c r="L66" s="230"/>
      <c r="M66" s="228"/>
    </row>
    <row r="67" spans="2:13">
      <c r="B67" s="21" t="s">
        <v>363</v>
      </c>
      <c r="C67" s="82" t="s">
        <v>102</v>
      </c>
      <c r="D67" s="75"/>
      <c r="E67" s="59">
        <f>IF((SUM(D68:D69))=0,D67,(SUM(D68:D69)))</f>
        <v>0</v>
      </c>
      <c r="F67" s="75"/>
      <c r="G67" s="59">
        <f>IF((SUM(F68:F69))=0,F67,(SUM(F68:F69)))</f>
        <v>0</v>
      </c>
      <c r="H67" s="75"/>
      <c r="I67" s="59">
        <f>IF((SUM(H68:H69))=0,H67,(SUM(H68:H69)))</f>
        <v>0</v>
      </c>
      <c r="J67" s="75"/>
      <c r="K67" s="59">
        <f>IF((SUM(J68:J69))=0,J67,(SUM(J68:J69)))</f>
        <v>0</v>
      </c>
      <c r="L67" s="232"/>
      <c r="M67" s="228">
        <f>IF((SUM(L68:L69))=0,L67,(SUM(L68:L69)))</f>
        <v>0</v>
      </c>
    </row>
    <row r="68" spans="2:13" s="23" customFormat="1">
      <c r="B68" s="88" t="s">
        <v>367</v>
      </c>
      <c r="C68" s="127" t="s">
        <v>29</v>
      </c>
      <c r="D68" s="78"/>
      <c r="E68" s="59"/>
      <c r="F68" s="78"/>
      <c r="G68" s="59"/>
      <c r="H68" s="78"/>
      <c r="I68" s="59"/>
      <c r="J68" s="78"/>
      <c r="K68" s="59"/>
      <c r="L68" s="231"/>
      <c r="M68" s="228"/>
    </row>
    <row r="69" spans="2:13" s="23" customFormat="1">
      <c r="B69" s="95" t="s">
        <v>30</v>
      </c>
      <c r="C69" s="127" t="s">
        <v>336</v>
      </c>
      <c r="D69" s="78"/>
      <c r="E69" s="59"/>
      <c r="F69" s="78"/>
      <c r="G69" s="59"/>
      <c r="H69" s="78"/>
      <c r="I69" s="59"/>
      <c r="J69" s="78"/>
      <c r="K69" s="59"/>
      <c r="L69" s="231"/>
      <c r="M69" s="228"/>
    </row>
    <row r="70" spans="2:13" s="23" customFormat="1">
      <c r="B70" s="27" t="s">
        <v>337</v>
      </c>
      <c r="C70" s="23" t="s">
        <v>338</v>
      </c>
      <c r="D70" s="61"/>
      <c r="E70" s="59">
        <f>SUM(D71:D75)</f>
        <v>0</v>
      </c>
      <c r="F70" s="61"/>
      <c r="G70" s="59">
        <f>SUM(F71:F75)</f>
        <v>0</v>
      </c>
      <c r="H70" s="61"/>
      <c r="I70" s="59">
        <f>SUM(H71:H75)</f>
        <v>0</v>
      </c>
      <c r="J70" s="61"/>
      <c r="K70" s="59">
        <f>SUM(J71:J75)</f>
        <v>0</v>
      </c>
      <c r="L70" s="230"/>
      <c r="M70" s="228">
        <f>SUM(L71:L75)</f>
        <v>0</v>
      </c>
    </row>
    <row r="71" spans="2:13" s="23" customFormat="1">
      <c r="B71" s="27" t="s">
        <v>339</v>
      </c>
      <c r="C71" s="127" t="s">
        <v>267</v>
      </c>
      <c r="D71" s="60"/>
      <c r="E71" s="59"/>
      <c r="F71" s="60"/>
      <c r="G71" s="59"/>
      <c r="H71" s="60"/>
      <c r="I71" s="59"/>
      <c r="J71" s="60"/>
      <c r="K71" s="59"/>
      <c r="L71" s="90"/>
      <c r="M71" s="228"/>
    </row>
    <row r="72" spans="2:13" s="23" customFormat="1">
      <c r="B72" s="27" t="s">
        <v>268</v>
      </c>
      <c r="C72" s="127" t="s">
        <v>369</v>
      </c>
      <c r="D72" s="60"/>
      <c r="E72" s="59"/>
      <c r="F72" s="60"/>
      <c r="G72" s="59"/>
      <c r="H72" s="60"/>
      <c r="I72" s="59"/>
      <c r="J72" s="60"/>
      <c r="K72" s="59"/>
      <c r="L72" s="90"/>
      <c r="M72" s="228"/>
    </row>
    <row r="73" spans="2:13" s="23" customFormat="1">
      <c r="B73" s="27" t="s">
        <v>341</v>
      </c>
      <c r="C73" s="127" t="s">
        <v>143</v>
      </c>
      <c r="D73" s="60"/>
      <c r="E73" s="59"/>
      <c r="F73" s="60"/>
      <c r="G73" s="59"/>
      <c r="H73" s="60"/>
      <c r="I73" s="59"/>
      <c r="J73" s="60"/>
      <c r="K73" s="59"/>
      <c r="L73" s="90"/>
      <c r="M73" s="228"/>
    </row>
    <row r="74" spans="2:13" s="23" customFormat="1">
      <c r="B74" s="27" t="s">
        <v>144</v>
      </c>
      <c r="C74" s="127" t="s">
        <v>201</v>
      </c>
      <c r="D74" s="60"/>
      <c r="E74" s="59"/>
      <c r="F74" s="60"/>
      <c r="G74" s="59"/>
      <c r="H74" s="60"/>
      <c r="I74" s="59"/>
      <c r="J74" s="60"/>
      <c r="K74" s="59"/>
      <c r="L74" s="90"/>
      <c r="M74" s="228"/>
    </row>
    <row r="75" spans="2:13" s="23" customFormat="1">
      <c r="B75" s="27" t="s">
        <v>202</v>
      </c>
      <c r="C75" s="127" t="s">
        <v>203</v>
      </c>
      <c r="D75" s="60"/>
      <c r="E75" s="59"/>
      <c r="F75" s="60"/>
      <c r="G75" s="59"/>
      <c r="H75" s="60"/>
      <c r="I75" s="59"/>
      <c r="J75" s="60"/>
      <c r="K75" s="59"/>
      <c r="L75" s="90"/>
      <c r="M75" s="228"/>
    </row>
    <row r="76" spans="2:13" s="23" customFormat="1">
      <c r="B76" s="27" t="s">
        <v>204</v>
      </c>
      <c r="C76" s="23" t="s">
        <v>358</v>
      </c>
      <c r="D76" s="61"/>
      <c r="E76" s="59">
        <f>SUM(D77:D80)</f>
        <v>0</v>
      </c>
      <c r="F76" s="61"/>
      <c r="G76" s="59">
        <f>SUM(F77:F80)</f>
        <v>0</v>
      </c>
      <c r="H76" s="61"/>
      <c r="I76" s="59">
        <f>SUM(H77:H80)</f>
        <v>0</v>
      </c>
      <c r="J76" s="61"/>
      <c r="K76" s="59">
        <f>SUM(J77:J80)</f>
        <v>0</v>
      </c>
      <c r="L76" s="230"/>
      <c r="M76" s="228">
        <f>SUM(L77:L80)</f>
        <v>0</v>
      </c>
    </row>
    <row r="77" spans="2:13" s="23" customFormat="1">
      <c r="B77" s="27" t="s">
        <v>308</v>
      </c>
      <c r="C77" s="127" t="s">
        <v>206</v>
      </c>
      <c r="D77" s="60"/>
      <c r="E77" s="59"/>
      <c r="F77" s="60"/>
      <c r="G77" s="59"/>
      <c r="H77" s="60"/>
      <c r="I77" s="59"/>
      <c r="J77" s="60"/>
      <c r="K77" s="59"/>
      <c r="L77" s="90"/>
      <c r="M77" s="228"/>
    </row>
    <row r="78" spans="2:13" s="23" customFormat="1">
      <c r="B78" s="27" t="s">
        <v>207</v>
      </c>
      <c r="C78" s="127" t="s">
        <v>41</v>
      </c>
      <c r="D78" s="60"/>
      <c r="E78" s="59"/>
      <c r="F78" s="60"/>
      <c r="G78" s="59"/>
      <c r="H78" s="60"/>
      <c r="I78" s="59"/>
      <c r="J78" s="60"/>
      <c r="K78" s="59"/>
      <c r="L78" s="90"/>
      <c r="M78" s="228"/>
    </row>
    <row r="79" spans="2:13" s="23" customFormat="1">
      <c r="B79" s="27" t="s">
        <v>42</v>
      </c>
      <c r="C79" s="127" t="s">
        <v>43</v>
      </c>
      <c r="D79" s="60"/>
      <c r="E79" s="59"/>
      <c r="F79" s="60"/>
      <c r="G79" s="59"/>
      <c r="H79" s="60"/>
      <c r="I79" s="59"/>
      <c r="J79" s="60"/>
      <c r="K79" s="59"/>
      <c r="L79" s="90"/>
      <c r="M79" s="228"/>
    </row>
    <row r="80" spans="2:13" s="23" customFormat="1">
      <c r="B80" s="27" t="s">
        <v>44</v>
      </c>
      <c r="C80" s="127" t="s">
        <v>133</v>
      </c>
      <c r="D80" s="60"/>
      <c r="E80" s="59"/>
      <c r="F80" s="60"/>
      <c r="G80" s="59"/>
      <c r="H80" s="60"/>
      <c r="I80" s="59"/>
      <c r="J80" s="60"/>
      <c r="K80" s="59"/>
      <c r="L80" s="90"/>
      <c r="M80" s="228"/>
    </row>
    <row r="81" spans="2:13" s="23" customFormat="1">
      <c r="B81" s="27" t="s">
        <v>134</v>
      </c>
      <c r="C81" s="82" t="s">
        <v>154</v>
      </c>
      <c r="D81" s="61"/>
      <c r="E81" s="57"/>
      <c r="F81" s="61"/>
      <c r="G81" s="57"/>
      <c r="H81" s="61"/>
      <c r="I81" s="57"/>
      <c r="J81" s="61"/>
      <c r="K81" s="57"/>
      <c r="L81" s="230"/>
      <c r="M81" s="91"/>
    </row>
    <row r="82" spans="2:13" s="23" customFormat="1">
      <c r="B82" s="27" t="s">
        <v>135</v>
      </c>
      <c r="C82" s="23" t="s">
        <v>278</v>
      </c>
      <c r="D82" s="61"/>
      <c r="E82" s="57"/>
      <c r="F82" s="61"/>
      <c r="G82" s="57"/>
      <c r="H82" s="61"/>
      <c r="I82" s="57"/>
      <c r="J82" s="61"/>
      <c r="K82" s="57"/>
      <c r="L82" s="230"/>
      <c r="M82" s="91"/>
    </row>
    <row r="83" spans="2:13" s="23" customFormat="1">
      <c r="B83" s="27" t="s">
        <v>218</v>
      </c>
      <c r="C83" s="23" t="s">
        <v>191</v>
      </c>
      <c r="D83" s="61"/>
      <c r="E83" s="57"/>
      <c r="F83" s="61"/>
      <c r="G83" s="57"/>
      <c r="H83" s="61"/>
      <c r="I83" s="57"/>
      <c r="J83" s="61"/>
      <c r="K83" s="57"/>
      <c r="L83" s="230"/>
      <c r="M83" s="91"/>
    </row>
    <row r="84" spans="2:13" s="23" customFormat="1">
      <c r="B84" s="27" t="s">
        <v>275</v>
      </c>
      <c r="C84" s="23" t="s">
        <v>272</v>
      </c>
      <c r="D84" s="75"/>
      <c r="E84" s="59">
        <f>IF((D85+D86+D87+D88+D89)=0,D84,((D85+D86+D87+D88+D89)))</f>
        <v>0</v>
      </c>
      <c r="F84" s="75"/>
      <c r="G84" s="59">
        <f>IF((F85+F86+F87+F88+F89)=0,F84,((F85+F86+F87+F88+F89)))</f>
        <v>0</v>
      </c>
      <c r="H84" s="75"/>
      <c r="I84" s="59">
        <f>IF((H85+H86+H87+H88+H89)=0,H84,((H85+H86+H87+H88+H89)))</f>
        <v>0</v>
      </c>
      <c r="J84" s="75"/>
      <c r="K84" s="59">
        <f>IF((J85+J86+J87+J88+J89)=0,J84,((J85+J86+J87+J88+J89)))</f>
        <v>0</v>
      </c>
      <c r="L84" s="232"/>
      <c r="M84" s="228">
        <f>IF((L85+L86+L87+L88+L89)=0,L84,((L85+L86+L87+L88+L89)))</f>
        <v>0</v>
      </c>
    </row>
    <row r="85" spans="2:13" s="23" customFormat="1">
      <c r="B85" s="89" t="s">
        <v>33</v>
      </c>
      <c r="C85" s="127" t="s">
        <v>270</v>
      </c>
      <c r="D85" s="60"/>
      <c r="E85" s="59"/>
      <c r="F85" s="60"/>
      <c r="G85" s="59"/>
      <c r="H85" s="60"/>
      <c r="I85" s="59"/>
      <c r="J85" s="60"/>
      <c r="K85" s="59"/>
      <c r="L85" s="90"/>
      <c r="M85" s="228"/>
    </row>
    <row r="86" spans="2:13" s="23" customFormat="1">
      <c r="B86" s="89" t="s">
        <v>273</v>
      </c>
      <c r="C86" s="127" t="s">
        <v>331</v>
      </c>
      <c r="D86" s="60"/>
      <c r="E86" s="59"/>
      <c r="F86" s="60"/>
      <c r="G86" s="59"/>
      <c r="H86" s="60"/>
      <c r="I86" s="59"/>
      <c r="J86" s="60"/>
      <c r="K86" s="59"/>
      <c r="L86" s="90"/>
      <c r="M86" s="228"/>
    </row>
    <row r="87" spans="2:13" s="23" customFormat="1">
      <c r="B87" s="89" t="s">
        <v>274</v>
      </c>
      <c r="C87" s="127" t="s">
        <v>333</v>
      </c>
      <c r="D87" s="60"/>
      <c r="E87" s="59"/>
      <c r="F87" s="60"/>
      <c r="G87" s="59"/>
      <c r="H87" s="60"/>
      <c r="I87" s="59"/>
      <c r="J87" s="60"/>
      <c r="K87" s="59"/>
      <c r="L87" s="90"/>
      <c r="M87" s="228"/>
    </row>
    <row r="88" spans="2:13" s="23" customFormat="1">
      <c r="B88" s="89" t="s">
        <v>332</v>
      </c>
      <c r="C88" s="127" t="s">
        <v>300</v>
      </c>
      <c r="D88" s="60"/>
      <c r="E88" s="59"/>
      <c r="F88" s="60"/>
      <c r="G88" s="59"/>
      <c r="H88" s="60"/>
      <c r="I88" s="59"/>
      <c r="J88" s="60"/>
      <c r="K88" s="59"/>
      <c r="L88" s="90"/>
      <c r="M88" s="228"/>
    </row>
    <row r="89" spans="2:13" s="23" customFormat="1">
      <c r="B89" s="89" t="s">
        <v>334</v>
      </c>
      <c r="C89" s="127" t="s">
        <v>62</v>
      </c>
      <c r="D89" s="60"/>
      <c r="E89" s="59"/>
      <c r="F89" s="60"/>
      <c r="G89" s="59"/>
      <c r="H89" s="60"/>
      <c r="I89" s="59"/>
      <c r="J89" s="60"/>
      <c r="K89" s="59"/>
      <c r="L89" s="90"/>
      <c r="M89" s="228"/>
    </row>
    <row r="90" spans="2:13" s="23" customFormat="1">
      <c r="B90" s="27"/>
      <c r="D90" s="61"/>
      <c r="E90" s="59"/>
      <c r="F90" s="61"/>
      <c r="G90" s="59"/>
      <c r="H90" s="61"/>
      <c r="I90" s="59"/>
      <c r="J90" s="61"/>
      <c r="K90" s="59"/>
      <c r="L90" s="230"/>
      <c r="M90" s="228"/>
    </row>
    <row r="91" spans="2:13" ht="13.8" thickBot="1">
      <c r="B91" s="28" t="s">
        <v>361</v>
      </c>
      <c r="C91" s="28"/>
      <c r="D91" s="62"/>
      <c r="E91" s="63">
        <f>E10+E19</f>
        <v>0</v>
      </c>
      <c r="F91" s="62"/>
      <c r="G91" s="63">
        <f>G10+G19</f>
        <v>0</v>
      </c>
      <c r="H91" s="62"/>
      <c r="I91" s="63">
        <f>I10+I19</f>
        <v>0</v>
      </c>
      <c r="J91" s="62"/>
      <c r="K91" s="63">
        <f>K10+K19</f>
        <v>0</v>
      </c>
      <c r="L91" s="233"/>
      <c r="M91" s="63">
        <f>M10+M19</f>
        <v>0</v>
      </c>
    </row>
    <row r="92" spans="2:13" ht="13.15">
      <c r="C92" s="20"/>
      <c r="D92" s="61"/>
      <c r="E92" s="55"/>
      <c r="F92" s="61"/>
      <c r="G92" s="55"/>
      <c r="H92" s="61"/>
      <c r="I92" s="55"/>
      <c r="J92" s="61"/>
      <c r="K92" s="55"/>
      <c r="L92" s="230"/>
      <c r="M92" s="55"/>
    </row>
    <row r="93" spans="2:13">
      <c r="D93" s="61"/>
      <c r="E93" s="59"/>
      <c r="F93" s="61"/>
      <c r="G93" s="59"/>
      <c r="H93" s="61"/>
      <c r="I93" s="59"/>
      <c r="J93" s="61"/>
      <c r="K93" s="59"/>
      <c r="L93" s="230"/>
      <c r="M93" s="228"/>
    </row>
    <row r="94" spans="2:13" ht="13.15">
      <c r="B94" s="20" t="s">
        <v>178</v>
      </c>
      <c r="D94" s="61"/>
      <c r="E94" s="55">
        <f>E96+E97+D102+D103</f>
        <v>0</v>
      </c>
      <c r="F94" s="61"/>
      <c r="G94" s="55">
        <f>G96+G97+F102+F103</f>
        <v>0</v>
      </c>
      <c r="H94" s="61"/>
      <c r="I94" s="55">
        <f>I96+I97+H102+H103</f>
        <v>0</v>
      </c>
      <c r="J94" s="61"/>
      <c r="K94" s="55">
        <f>K96+K97+J102+J103</f>
        <v>0</v>
      </c>
      <c r="L94" s="230"/>
      <c r="M94" s="55">
        <f>M96+M97+L102+L103</f>
        <v>0</v>
      </c>
    </row>
    <row r="95" spans="2:13" ht="13.15">
      <c r="B95" s="20"/>
      <c r="D95" s="61"/>
      <c r="E95" s="59"/>
      <c r="F95" s="61"/>
      <c r="G95" s="59"/>
      <c r="H95" s="61"/>
      <c r="I95" s="59"/>
      <c r="J95" s="61"/>
      <c r="K95" s="59"/>
      <c r="L95" s="230"/>
      <c r="M95" s="228"/>
    </row>
    <row r="96" spans="2:13">
      <c r="B96" s="21" t="s">
        <v>179</v>
      </c>
      <c r="C96" s="4" t="s">
        <v>180</v>
      </c>
      <c r="D96" s="61"/>
      <c r="E96" s="57"/>
      <c r="F96" s="61"/>
      <c r="G96" s="57"/>
      <c r="H96" s="61"/>
      <c r="I96" s="57"/>
      <c r="J96" s="61"/>
      <c r="K96" s="57"/>
      <c r="L96" s="230"/>
      <c r="M96" s="91"/>
    </row>
    <row r="97" spans="2:13">
      <c r="B97" s="21" t="s">
        <v>181</v>
      </c>
      <c r="C97" s="4" t="s">
        <v>182</v>
      </c>
      <c r="D97" s="61"/>
      <c r="E97" s="59">
        <f>SUM(D98:D101)</f>
        <v>0</v>
      </c>
      <c r="F97" s="61"/>
      <c r="G97" s="59">
        <f>SUM(F98:F101)</f>
        <v>0</v>
      </c>
      <c r="H97" s="61"/>
      <c r="I97" s="59">
        <f>SUM(H98:H101)</f>
        <v>0</v>
      </c>
      <c r="J97" s="61"/>
      <c r="K97" s="59">
        <f>SUM(J98:J101)</f>
        <v>0</v>
      </c>
      <c r="L97" s="230"/>
      <c r="M97" s="228">
        <f>SUM(L98:L101)</f>
        <v>0</v>
      </c>
    </row>
    <row r="98" spans="2:13" s="23" customFormat="1">
      <c r="B98" s="21" t="s">
        <v>193</v>
      </c>
      <c r="C98" s="127" t="s">
        <v>295</v>
      </c>
      <c r="D98" s="60"/>
      <c r="E98" s="59"/>
      <c r="F98" s="60"/>
      <c r="G98" s="59"/>
      <c r="H98" s="60"/>
      <c r="I98" s="59"/>
      <c r="J98" s="60"/>
      <c r="K98" s="59"/>
      <c r="L98" s="90"/>
      <c r="M98" s="228"/>
    </row>
    <row r="99" spans="2:13" s="23" customFormat="1">
      <c r="B99" s="27" t="s">
        <v>296</v>
      </c>
      <c r="C99" s="127" t="s">
        <v>297</v>
      </c>
      <c r="D99" s="60"/>
      <c r="E99" s="59"/>
      <c r="F99" s="60"/>
      <c r="G99" s="59"/>
      <c r="H99" s="60"/>
      <c r="I99" s="59"/>
      <c r="J99" s="60"/>
      <c r="K99" s="59"/>
      <c r="L99" s="90"/>
      <c r="M99" s="228"/>
    </row>
    <row r="100" spans="2:13" s="23" customFormat="1">
      <c r="B100" s="27" t="s">
        <v>298</v>
      </c>
      <c r="C100" s="127" t="s">
        <v>329</v>
      </c>
      <c r="D100" s="60"/>
      <c r="E100" s="59"/>
      <c r="F100" s="60"/>
      <c r="G100" s="59"/>
      <c r="H100" s="60"/>
      <c r="I100" s="59"/>
      <c r="J100" s="60"/>
      <c r="K100" s="59"/>
      <c r="L100" s="90"/>
      <c r="M100" s="228"/>
    </row>
    <row r="101" spans="2:13" s="23" customFormat="1">
      <c r="B101" s="27" t="s">
        <v>330</v>
      </c>
      <c r="C101" s="127" t="s">
        <v>155</v>
      </c>
      <c r="D101" s="60"/>
      <c r="E101" s="59"/>
      <c r="F101" s="60"/>
      <c r="G101" s="59"/>
      <c r="H101" s="60"/>
      <c r="I101" s="59"/>
      <c r="J101" s="60"/>
      <c r="K101" s="59"/>
      <c r="L101" s="90"/>
      <c r="M101" s="228"/>
    </row>
    <row r="102" spans="2:13" s="23" customFormat="1">
      <c r="B102" s="27" t="s">
        <v>190</v>
      </c>
      <c r="C102" s="23" t="s">
        <v>183</v>
      </c>
      <c r="D102" s="60"/>
      <c r="E102" s="59"/>
      <c r="F102" s="60"/>
      <c r="G102" s="59"/>
      <c r="H102" s="60"/>
      <c r="I102" s="59"/>
      <c r="J102" s="60"/>
      <c r="K102" s="59"/>
      <c r="L102" s="90"/>
      <c r="M102" s="228"/>
    </row>
    <row r="103" spans="2:13" s="23" customFormat="1">
      <c r="B103" s="81" t="s">
        <v>156</v>
      </c>
      <c r="C103" s="82" t="s">
        <v>157</v>
      </c>
      <c r="D103" s="60"/>
      <c r="E103" s="59"/>
      <c r="F103" s="60"/>
      <c r="G103" s="59"/>
      <c r="H103" s="60"/>
      <c r="I103" s="59"/>
      <c r="J103" s="60"/>
      <c r="K103" s="59"/>
      <c r="L103" s="90"/>
      <c r="M103" s="228"/>
    </row>
    <row r="104" spans="2:13" s="23" customFormat="1">
      <c r="B104" s="27"/>
      <c r="D104" s="61"/>
      <c r="E104" s="59"/>
      <c r="F104" s="61"/>
      <c r="G104" s="59"/>
      <c r="H104" s="61"/>
      <c r="I104" s="59"/>
      <c r="J104" s="61"/>
      <c r="K104" s="59"/>
      <c r="L104" s="230"/>
      <c r="M104" s="228"/>
    </row>
    <row r="105" spans="2:13" ht="13.15">
      <c r="B105" s="20" t="s">
        <v>184</v>
      </c>
      <c r="D105" s="61"/>
      <c r="E105" s="55">
        <f>E107+E111</f>
        <v>0</v>
      </c>
      <c r="F105" s="61"/>
      <c r="G105" s="55">
        <f>G107+G111</f>
        <v>0</v>
      </c>
      <c r="H105" s="61"/>
      <c r="I105" s="55">
        <f>I107+I111</f>
        <v>0</v>
      </c>
      <c r="J105" s="61"/>
      <c r="K105" s="55">
        <f>K107+K111</f>
        <v>0</v>
      </c>
      <c r="L105" s="230"/>
      <c r="M105" s="55">
        <f>M107+M111</f>
        <v>0</v>
      </c>
    </row>
    <row r="106" spans="2:13" ht="8.3000000000000007" customHeight="1">
      <c r="D106" s="61"/>
      <c r="E106" s="59"/>
      <c r="F106" s="61"/>
      <c r="G106" s="59"/>
      <c r="H106" s="61"/>
      <c r="I106" s="59"/>
      <c r="J106" s="61"/>
      <c r="K106" s="59"/>
      <c r="L106" s="230"/>
      <c r="M106" s="228"/>
    </row>
    <row r="107" spans="2:13">
      <c r="B107" s="21" t="s">
        <v>185</v>
      </c>
      <c r="C107" s="4" t="s">
        <v>186</v>
      </c>
      <c r="D107" s="61"/>
      <c r="E107" s="59">
        <f>SUM(D108:D110)</f>
        <v>0</v>
      </c>
      <c r="F107" s="61"/>
      <c r="G107" s="59">
        <f>SUM(F108:F110)</f>
        <v>0</v>
      </c>
      <c r="H107" s="61"/>
      <c r="I107" s="59">
        <f>SUM(H108:H110)</f>
        <v>0</v>
      </c>
      <c r="J107" s="61"/>
      <c r="K107" s="59">
        <f>SUM(J108:J110)</f>
        <v>0</v>
      </c>
      <c r="L107" s="230"/>
      <c r="M107" s="228">
        <f>SUM(L108:L110)</f>
        <v>0</v>
      </c>
    </row>
    <row r="108" spans="2:13" s="23" customFormat="1">
      <c r="B108" s="21" t="s">
        <v>187</v>
      </c>
      <c r="C108" s="127" t="s">
        <v>188</v>
      </c>
      <c r="D108" s="60"/>
      <c r="E108" s="59"/>
      <c r="F108" s="60"/>
      <c r="G108" s="59"/>
      <c r="H108" s="60"/>
      <c r="I108" s="59"/>
      <c r="J108" s="60"/>
      <c r="K108" s="59"/>
      <c r="L108" s="90"/>
      <c r="M108" s="228"/>
    </row>
    <row r="109" spans="2:13" s="23" customFormat="1">
      <c r="B109" s="27" t="s">
        <v>27</v>
      </c>
      <c r="C109" s="128" t="s">
        <v>158</v>
      </c>
      <c r="D109" s="60"/>
      <c r="E109" s="59"/>
      <c r="F109" s="60"/>
      <c r="G109" s="59"/>
      <c r="H109" s="60"/>
      <c r="I109" s="59"/>
      <c r="J109" s="60"/>
      <c r="K109" s="59"/>
      <c r="L109" s="90"/>
      <c r="M109" s="228"/>
    </row>
    <row r="110" spans="2:13" s="23" customFormat="1">
      <c r="B110" s="27" t="s">
        <v>302</v>
      </c>
      <c r="C110" s="128" t="s">
        <v>159</v>
      </c>
      <c r="D110" s="60"/>
      <c r="E110" s="59"/>
      <c r="F110" s="60"/>
      <c r="G110" s="59"/>
      <c r="H110" s="60"/>
      <c r="I110" s="59"/>
      <c r="J110" s="60"/>
      <c r="K110" s="59"/>
      <c r="L110" s="90"/>
      <c r="M110" s="228"/>
    </row>
    <row r="111" spans="2:13" s="23" customFormat="1">
      <c r="B111" s="27" t="s">
        <v>64</v>
      </c>
      <c r="C111" s="23" t="s">
        <v>65</v>
      </c>
      <c r="D111" s="61"/>
      <c r="E111" s="59">
        <f>SUM(D112:D114)</f>
        <v>0</v>
      </c>
      <c r="F111" s="61"/>
      <c r="G111" s="59">
        <f>SUM(F112:F114)</f>
        <v>0</v>
      </c>
      <c r="H111" s="61"/>
      <c r="I111" s="59">
        <f>SUM(H112:H114)</f>
        <v>0</v>
      </c>
      <c r="J111" s="61"/>
      <c r="K111" s="59">
        <f>SUM(J112:J114)</f>
        <v>0</v>
      </c>
      <c r="L111" s="230"/>
      <c r="M111" s="228">
        <f>SUM(L112:L114)</f>
        <v>0</v>
      </c>
    </row>
    <row r="112" spans="2:13" s="23" customFormat="1">
      <c r="B112" s="27" t="s">
        <v>400</v>
      </c>
      <c r="C112" s="127" t="s">
        <v>188</v>
      </c>
      <c r="D112" s="60"/>
      <c r="E112" s="59"/>
      <c r="F112" s="60"/>
      <c r="G112" s="59"/>
      <c r="H112" s="60"/>
      <c r="I112" s="59"/>
      <c r="J112" s="60"/>
      <c r="K112" s="59"/>
      <c r="L112" s="90"/>
      <c r="M112" s="228"/>
    </row>
    <row r="113" spans="2:13" s="23" customFormat="1">
      <c r="B113" s="27" t="s">
        <v>401</v>
      </c>
      <c r="C113" s="128" t="s">
        <v>158</v>
      </c>
      <c r="D113" s="60"/>
      <c r="E113" s="59"/>
      <c r="F113" s="60"/>
      <c r="G113" s="59"/>
      <c r="H113" s="60"/>
      <c r="I113" s="59"/>
      <c r="J113" s="60"/>
      <c r="K113" s="59"/>
      <c r="L113" s="90"/>
      <c r="M113" s="228"/>
    </row>
    <row r="114" spans="2:13" s="23" customFormat="1">
      <c r="B114" s="27" t="s">
        <v>340</v>
      </c>
      <c r="C114" s="128" t="s">
        <v>159</v>
      </c>
      <c r="D114" s="60"/>
      <c r="E114" s="59"/>
      <c r="F114" s="60"/>
      <c r="G114" s="59"/>
      <c r="H114" s="60"/>
      <c r="I114" s="59"/>
      <c r="J114" s="60"/>
      <c r="K114" s="59"/>
      <c r="L114" s="90"/>
      <c r="M114" s="228"/>
    </row>
    <row r="115" spans="2:13" s="23" customFormat="1">
      <c r="B115" s="27"/>
      <c r="C115" s="129"/>
      <c r="D115" s="61"/>
      <c r="E115" s="59"/>
      <c r="F115" s="61"/>
      <c r="G115" s="59"/>
      <c r="H115" s="61"/>
      <c r="I115" s="59"/>
      <c r="J115" s="61"/>
      <c r="K115" s="59"/>
      <c r="L115" s="230"/>
      <c r="M115" s="228"/>
    </row>
    <row r="116" spans="2:13" ht="13.15">
      <c r="B116" s="20" t="s">
        <v>196</v>
      </c>
      <c r="D116" s="61"/>
      <c r="E116" s="55">
        <f>E118+E119</f>
        <v>0</v>
      </c>
      <c r="F116" s="61"/>
      <c r="G116" s="55">
        <f>G118+G119</f>
        <v>0</v>
      </c>
      <c r="H116" s="61"/>
      <c r="I116" s="55">
        <f>I118+I119</f>
        <v>0</v>
      </c>
      <c r="J116" s="61"/>
      <c r="K116" s="55">
        <f>K118+K119</f>
        <v>0</v>
      </c>
      <c r="L116" s="230"/>
      <c r="M116" s="55">
        <f>M118+M119</f>
        <v>0</v>
      </c>
    </row>
    <row r="117" spans="2:13">
      <c r="D117" s="61"/>
      <c r="E117" s="59"/>
      <c r="F117" s="61"/>
      <c r="G117" s="59"/>
      <c r="H117" s="61"/>
      <c r="I117" s="59"/>
      <c r="J117" s="61"/>
      <c r="K117" s="59"/>
      <c r="L117" s="230"/>
      <c r="M117" s="228"/>
    </row>
    <row r="118" spans="2:13">
      <c r="B118" s="21" t="s">
        <v>197</v>
      </c>
      <c r="C118" s="4" t="s">
        <v>34</v>
      </c>
      <c r="D118" s="61"/>
      <c r="E118" s="57"/>
      <c r="F118" s="61"/>
      <c r="G118" s="57"/>
      <c r="H118" s="61"/>
      <c r="I118" s="57"/>
      <c r="J118" s="61"/>
      <c r="K118" s="57"/>
      <c r="L118" s="230"/>
      <c r="M118" s="91"/>
    </row>
    <row r="119" spans="2:13">
      <c r="B119" s="21" t="s">
        <v>198</v>
      </c>
      <c r="C119" s="4" t="s">
        <v>35</v>
      </c>
      <c r="D119" s="61"/>
      <c r="E119" s="57"/>
      <c r="F119" s="61"/>
      <c r="G119" s="57"/>
      <c r="H119" s="61"/>
      <c r="I119" s="57"/>
      <c r="J119" s="61"/>
      <c r="K119" s="57"/>
      <c r="L119" s="230"/>
      <c r="M119" s="91"/>
    </row>
    <row r="120" spans="2:13">
      <c r="D120" s="61"/>
      <c r="E120" s="59"/>
      <c r="F120" s="61"/>
      <c r="G120" s="59"/>
      <c r="H120" s="61"/>
      <c r="I120" s="59"/>
      <c r="J120" s="61"/>
      <c r="K120" s="59"/>
      <c r="L120" s="230"/>
      <c r="M120" s="228"/>
    </row>
    <row r="121" spans="2:13" ht="13.8" thickBot="1">
      <c r="B121" s="29"/>
      <c r="C121" s="130" t="s">
        <v>199</v>
      </c>
      <c r="D121" s="62"/>
      <c r="E121" s="63">
        <f>E116+E105+E94+E19+E10</f>
        <v>0</v>
      </c>
      <c r="F121" s="62"/>
      <c r="G121" s="63">
        <f>G116+G105+G94+G19+G10</f>
        <v>0</v>
      </c>
      <c r="H121" s="62"/>
      <c r="I121" s="63">
        <f>I116+I105+I94+I19+I10</f>
        <v>0</v>
      </c>
      <c r="J121" s="62"/>
      <c r="K121" s="63">
        <f>K116+K105+K94+K19+K10</f>
        <v>0</v>
      </c>
      <c r="L121" s="233"/>
      <c r="M121" s="63">
        <f>M116+M105+M94+M19+M10</f>
        <v>0</v>
      </c>
    </row>
    <row r="122" spans="2:13">
      <c r="D122" s="61"/>
      <c r="E122" s="59"/>
      <c r="F122" s="61"/>
      <c r="G122" s="59"/>
      <c r="H122" s="61"/>
      <c r="I122" s="59"/>
      <c r="J122" s="61"/>
      <c r="K122" s="59"/>
      <c r="L122" s="230"/>
      <c r="M122" s="228"/>
    </row>
    <row r="123" spans="2:13">
      <c r="B123" s="21">
        <v>22</v>
      </c>
      <c r="C123" s="4" t="s">
        <v>149</v>
      </c>
      <c r="D123" s="61"/>
      <c r="E123" s="57"/>
      <c r="F123" s="61"/>
      <c r="G123" s="57"/>
      <c r="H123" s="61"/>
      <c r="I123" s="57"/>
      <c r="J123" s="61"/>
      <c r="K123" s="57"/>
      <c r="L123" s="230"/>
      <c r="M123" s="91"/>
    </row>
    <row r="124" spans="2:13" ht="8.3000000000000007" customHeight="1">
      <c r="D124" s="61"/>
      <c r="E124" s="59"/>
      <c r="F124" s="61"/>
      <c r="G124" s="59"/>
      <c r="H124" s="61"/>
      <c r="I124" s="59"/>
      <c r="J124" s="61"/>
      <c r="K124" s="59"/>
      <c r="L124" s="230"/>
      <c r="M124" s="228"/>
    </row>
    <row r="125" spans="2:13" ht="13.8" thickBot="1">
      <c r="B125" s="30">
        <v>23</v>
      </c>
      <c r="C125" s="31" t="s">
        <v>150</v>
      </c>
      <c r="D125" s="64"/>
      <c r="E125" s="65">
        <f>E121+E123</f>
        <v>0</v>
      </c>
      <c r="F125" s="64"/>
      <c r="G125" s="65">
        <f>G121+G123</f>
        <v>0</v>
      </c>
      <c r="H125" s="64"/>
      <c r="I125" s="65">
        <f>I121+I123</f>
        <v>0</v>
      </c>
      <c r="J125" s="64"/>
      <c r="K125" s="65">
        <f>K121+K123</f>
        <v>0</v>
      </c>
      <c r="L125" s="64"/>
      <c r="M125" s="65">
        <f>M121+M123</f>
        <v>0</v>
      </c>
    </row>
    <row r="126" spans="2:13" ht="13.15" thickTop="1">
      <c r="D126" s="61"/>
      <c r="E126" s="59"/>
      <c r="F126" s="61"/>
      <c r="G126" s="59"/>
      <c r="H126" s="61"/>
      <c r="I126" s="59"/>
      <c r="J126" s="61"/>
      <c r="K126" s="59"/>
      <c r="L126" s="230"/>
      <c r="M126" s="228"/>
    </row>
    <row r="127" spans="2:13">
      <c r="D127" s="61"/>
      <c r="E127" s="59"/>
      <c r="F127" s="61"/>
      <c r="G127" s="59"/>
      <c r="H127" s="61"/>
      <c r="I127" s="59"/>
      <c r="J127" s="61"/>
      <c r="K127" s="59"/>
      <c r="L127" s="230"/>
      <c r="M127" s="228"/>
    </row>
    <row r="128" spans="2:13">
      <c r="D128" s="61"/>
      <c r="E128" s="59"/>
      <c r="F128" s="61"/>
      <c r="G128" s="59"/>
      <c r="H128" s="61"/>
      <c r="I128" s="59"/>
      <c r="J128" s="61"/>
      <c r="K128" s="59"/>
      <c r="L128" s="230"/>
      <c r="M128" s="228"/>
    </row>
    <row r="129" spans="2:13">
      <c r="D129" s="61"/>
      <c r="E129" s="59"/>
      <c r="F129" s="61"/>
      <c r="G129" s="59"/>
      <c r="H129" s="61"/>
      <c r="I129" s="59"/>
      <c r="J129" s="61"/>
      <c r="K129" s="59"/>
      <c r="L129" s="230"/>
      <c r="M129" s="228"/>
    </row>
    <row r="130" spans="2:13" s="34" customFormat="1" ht="17.55">
      <c r="B130" s="32" t="s">
        <v>151</v>
      </c>
      <c r="C130" s="33"/>
      <c r="D130" s="61"/>
      <c r="E130" s="59"/>
      <c r="F130" s="61"/>
      <c r="G130" s="59"/>
      <c r="H130" s="61"/>
      <c r="I130" s="59"/>
      <c r="J130" s="61"/>
      <c r="K130" s="59"/>
      <c r="L130" s="230"/>
      <c r="M130" s="228"/>
    </row>
    <row r="131" spans="2:13" s="34" customFormat="1">
      <c r="B131" s="35"/>
      <c r="D131" s="61"/>
      <c r="E131" s="66" t="s">
        <v>294</v>
      </c>
      <c r="F131" s="61"/>
      <c r="G131" s="66" t="s">
        <v>294</v>
      </c>
      <c r="H131" s="61"/>
      <c r="I131" s="66" t="s">
        <v>294</v>
      </c>
      <c r="J131" s="61"/>
      <c r="K131" s="66" t="s">
        <v>294</v>
      </c>
      <c r="L131" s="230"/>
      <c r="M131" s="234" t="s">
        <v>294</v>
      </c>
    </row>
    <row r="132" spans="2:13" ht="13.8" thickBot="1">
      <c r="B132" s="36"/>
      <c r="C132" s="37"/>
      <c r="D132" s="67"/>
      <c r="E132" s="68">
        <f>E2</f>
        <v>1</v>
      </c>
      <c r="F132" s="67"/>
      <c r="G132" s="68">
        <f>G7</f>
        <v>2</v>
      </c>
      <c r="H132" s="67"/>
      <c r="I132" s="68">
        <f>I7</f>
        <v>3</v>
      </c>
      <c r="J132" s="67"/>
      <c r="K132" s="68">
        <f>K7</f>
        <v>4</v>
      </c>
      <c r="L132" s="235"/>
      <c r="M132" s="68">
        <f>M7</f>
        <v>5</v>
      </c>
    </row>
    <row r="133" spans="2:13" ht="13.15">
      <c r="B133" s="19"/>
      <c r="D133" s="69"/>
      <c r="E133" s="55"/>
      <c r="F133" s="69"/>
      <c r="G133" s="55"/>
      <c r="H133" s="69"/>
      <c r="I133" s="55"/>
      <c r="J133" s="69"/>
      <c r="K133" s="55"/>
      <c r="L133" s="236"/>
      <c r="M133" s="55"/>
    </row>
    <row r="134" spans="2:13" ht="13.15">
      <c r="B134" s="20" t="s">
        <v>47</v>
      </c>
      <c r="D134" s="61"/>
      <c r="E134" s="86">
        <f>SUM(E135:E136)</f>
        <v>0</v>
      </c>
      <c r="F134" s="61"/>
      <c r="G134" s="86">
        <f>SUM(G135:G136)</f>
        <v>0</v>
      </c>
      <c r="H134" s="61"/>
      <c r="I134" s="86">
        <f>SUM(I135:I136)</f>
        <v>0</v>
      </c>
      <c r="J134" s="61"/>
      <c r="K134" s="86">
        <f>SUM(K135:K136)</f>
        <v>0</v>
      </c>
      <c r="L134" s="230"/>
      <c r="M134" s="87">
        <f>SUM(M135:M136)</f>
        <v>0</v>
      </c>
    </row>
    <row r="135" spans="2:13" ht="13.15">
      <c r="B135" s="20"/>
      <c r="C135" s="82" t="s">
        <v>148</v>
      </c>
      <c r="D135" s="61"/>
      <c r="E135" s="57"/>
      <c r="F135" s="61"/>
      <c r="G135" s="57"/>
      <c r="H135" s="61"/>
      <c r="I135" s="57"/>
      <c r="J135" s="61"/>
      <c r="K135" s="57"/>
      <c r="L135" s="230"/>
      <c r="M135" s="91"/>
    </row>
    <row r="136" spans="2:13">
      <c r="C136" s="82" t="s">
        <v>52</v>
      </c>
      <c r="D136" s="61"/>
      <c r="E136" s="57"/>
      <c r="F136" s="61"/>
      <c r="G136" s="57"/>
      <c r="H136" s="61"/>
      <c r="I136" s="57"/>
      <c r="J136" s="61"/>
      <c r="K136" s="57"/>
      <c r="L136" s="230"/>
      <c r="M136" s="91"/>
    </row>
    <row r="137" spans="2:13">
      <c r="C137" s="82"/>
      <c r="D137" s="61"/>
      <c r="E137" s="83"/>
      <c r="F137" s="61"/>
      <c r="G137" s="59"/>
      <c r="H137" s="61"/>
      <c r="I137" s="59"/>
      <c r="J137" s="61"/>
      <c r="K137" s="59"/>
      <c r="L137" s="230"/>
      <c r="M137" s="228"/>
    </row>
    <row r="138" spans="2:13" ht="13.15">
      <c r="B138" s="20" t="s">
        <v>48</v>
      </c>
      <c r="D138" s="61"/>
      <c r="E138" s="55">
        <f>E140+E148+E154</f>
        <v>0</v>
      </c>
      <c r="F138" s="61"/>
      <c r="G138" s="55">
        <f>G140+G148+G154</f>
        <v>0</v>
      </c>
      <c r="H138" s="61"/>
      <c r="I138" s="55">
        <f>I140+I148+I154</f>
        <v>0</v>
      </c>
      <c r="J138" s="61"/>
      <c r="K138" s="55">
        <f>K140+K148+K154</f>
        <v>0</v>
      </c>
      <c r="L138" s="230"/>
      <c r="M138" s="55">
        <f>M140+M148+M154</f>
        <v>0</v>
      </c>
    </row>
    <row r="139" spans="2:13">
      <c r="D139" s="61"/>
      <c r="E139" s="59"/>
      <c r="F139" s="61"/>
      <c r="G139" s="59"/>
      <c r="H139" s="61"/>
      <c r="I139" s="59"/>
      <c r="J139" s="61"/>
      <c r="K139" s="59"/>
      <c r="L139" s="230"/>
      <c r="M139" s="228"/>
    </row>
    <row r="140" spans="2:13">
      <c r="B140" s="21" t="s">
        <v>49</v>
      </c>
      <c r="C140" s="82" t="s">
        <v>303</v>
      </c>
      <c r="D140" s="61"/>
      <c r="E140" s="83">
        <f>SUM(E141:E147)</f>
        <v>0</v>
      </c>
      <c r="F140" s="61"/>
      <c r="G140" s="83">
        <f>SUM(G141:G147)</f>
        <v>0</v>
      </c>
      <c r="H140" s="61"/>
      <c r="I140" s="83">
        <f>SUM(I141:I147)</f>
        <v>0</v>
      </c>
      <c r="J140" s="61"/>
      <c r="K140" s="83">
        <f>SUM(K141:K147)</f>
        <v>0</v>
      </c>
      <c r="L140" s="230"/>
      <c r="M140" s="237">
        <f>SUM(M141:M147)</f>
        <v>0</v>
      </c>
    </row>
    <row r="141" spans="2:13">
      <c r="B141" s="80" t="s">
        <v>88</v>
      </c>
      <c r="C141" s="2" t="s">
        <v>0</v>
      </c>
      <c r="D141" s="61"/>
      <c r="E141" s="57"/>
      <c r="F141" s="61"/>
      <c r="G141" s="57"/>
      <c r="H141" s="61"/>
      <c r="I141" s="91"/>
      <c r="J141" s="61"/>
      <c r="K141" s="92"/>
      <c r="L141" s="230"/>
      <c r="M141" s="91"/>
    </row>
    <row r="142" spans="2:13">
      <c r="B142" s="80" t="s">
        <v>221</v>
      </c>
      <c r="C142" s="2" t="s">
        <v>50</v>
      </c>
      <c r="D142" s="61"/>
      <c r="E142" s="57"/>
      <c r="F142" s="61"/>
      <c r="G142" s="57"/>
      <c r="H142" s="61"/>
      <c r="I142" s="57"/>
      <c r="J142" s="61"/>
      <c r="K142" s="57"/>
      <c r="L142" s="230"/>
      <c r="M142" s="91"/>
    </row>
    <row r="143" spans="2:13">
      <c r="B143" s="80" t="s">
        <v>222</v>
      </c>
      <c r="C143" s="2" t="s">
        <v>51</v>
      </c>
      <c r="D143" s="61"/>
      <c r="E143" s="57"/>
      <c r="F143" s="61"/>
      <c r="G143" s="57"/>
      <c r="H143" s="61"/>
      <c r="I143" s="57"/>
      <c r="J143" s="61"/>
      <c r="K143" s="57"/>
      <c r="L143" s="230"/>
      <c r="M143" s="91"/>
    </row>
    <row r="144" spans="2:13">
      <c r="B144" s="80" t="s">
        <v>223</v>
      </c>
      <c r="C144" s="2" t="s">
        <v>147</v>
      </c>
      <c r="D144" s="61"/>
      <c r="E144" s="57"/>
      <c r="F144" s="61"/>
      <c r="G144" s="57"/>
      <c r="H144" s="61"/>
      <c r="I144" s="57"/>
      <c r="J144" s="61"/>
      <c r="K144" s="57"/>
      <c r="L144" s="230"/>
      <c r="M144" s="91"/>
    </row>
    <row r="145" spans="2:13">
      <c r="B145" s="80" t="s">
        <v>224</v>
      </c>
      <c r="C145" s="2" t="s">
        <v>194</v>
      </c>
      <c r="D145" s="61"/>
      <c r="E145" s="57"/>
      <c r="F145" s="61"/>
      <c r="G145" s="57"/>
      <c r="H145" s="61"/>
      <c r="I145" s="57"/>
      <c r="J145" s="61"/>
      <c r="K145" s="57"/>
      <c r="L145" s="230"/>
      <c r="M145" s="91"/>
    </row>
    <row r="146" spans="2:13">
      <c r="B146" s="80" t="s">
        <v>225</v>
      </c>
      <c r="C146" s="2" t="s">
        <v>220</v>
      </c>
      <c r="D146" s="61"/>
      <c r="E146" s="57"/>
      <c r="F146" s="61"/>
      <c r="G146" s="57"/>
      <c r="H146" s="61"/>
      <c r="I146" s="57"/>
      <c r="J146" s="61"/>
      <c r="K146" s="57"/>
      <c r="L146" s="230"/>
      <c r="M146" s="91"/>
    </row>
    <row r="147" spans="2:13">
      <c r="B147" s="80" t="s">
        <v>763</v>
      </c>
      <c r="C147" s="2" t="s">
        <v>63</v>
      </c>
      <c r="D147" s="61"/>
      <c r="E147" s="57"/>
      <c r="F147" s="61"/>
      <c r="G147" s="57"/>
      <c r="H147" s="61"/>
      <c r="I147" s="57"/>
      <c r="J147" s="61"/>
      <c r="K147" s="57"/>
      <c r="L147" s="230"/>
      <c r="M147" s="91"/>
    </row>
    <row r="148" spans="2:13">
      <c r="B148" s="21" t="s">
        <v>304</v>
      </c>
      <c r="C148" s="82" t="s">
        <v>200</v>
      </c>
      <c r="D148" s="61"/>
      <c r="E148" s="83">
        <f>SUM(E149:E153)</f>
        <v>0</v>
      </c>
      <c r="F148" s="61"/>
      <c r="G148" s="83">
        <f>SUM(G149:G153)</f>
        <v>0</v>
      </c>
      <c r="H148" s="61"/>
      <c r="I148" s="83">
        <f>SUM(I149:I153)</f>
        <v>0</v>
      </c>
      <c r="J148" s="61"/>
      <c r="K148" s="83">
        <f>SUM(K149:K153)</f>
        <v>0</v>
      </c>
      <c r="L148" s="230"/>
      <c r="M148" s="237">
        <f>SUM(M149:M153)</f>
        <v>0</v>
      </c>
    </row>
    <row r="149" spans="2:13">
      <c r="B149" s="80" t="s">
        <v>226</v>
      </c>
      <c r="C149" s="2" t="s">
        <v>227</v>
      </c>
      <c r="D149" s="61"/>
      <c r="E149" s="57"/>
      <c r="F149" s="61"/>
      <c r="G149" s="57"/>
      <c r="H149" s="61"/>
      <c r="I149" s="57"/>
      <c r="J149" s="61"/>
      <c r="K149" s="57"/>
      <c r="L149" s="230"/>
      <c r="M149" s="91"/>
    </row>
    <row r="150" spans="2:13">
      <c r="B150" s="80" t="s">
        <v>231</v>
      </c>
      <c r="C150" s="2" t="s">
        <v>228</v>
      </c>
      <c r="D150" s="61"/>
      <c r="E150" s="57"/>
      <c r="F150" s="61"/>
      <c r="G150" s="57"/>
      <c r="H150" s="61"/>
      <c r="I150" s="91"/>
      <c r="J150" s="61"/>
      <c r="K150" s="92"/>
      <c r="L150" s="230"/>
      <c r="M150" s="91"/>
    </row>
    <row r="151" spans="2:13">
      <c r="B151" s="81" t="s">
        <v>232</v>
      </c>
      <c r="C151" s="82" t="s">
        <v>229</v>
      </c>
      <c r="D151" s="61"/>
      <c r="E151" s="57"/>
      <c r="F151" s="61"/>
      <c r="G151" s="57"/>
      <c r="H151" s="61"/>
      <c r="I151" s="57"/>
      <c r="J151" s="61"/>
      <c r="K151" s="57"/>
      <c r="L151" s="230"/>
      <c r="M151" s="91"/>
    </row>
    <row r="152" spans="2:13">
      <c r="B152" s="81" t="s">
        <v>233</v>
      </c>
      <c r="C152" s="82" t="s">
        <v>230</v>
      </c>
      <c r="D152" s="61"/>
      <c r="E152" s="57"/>
      <c r="F152" s="61"/>
      <c r="G152" s="57"/>
      <c r="H152" s="61"/>
      <c r="I152" s="57"/>
      <c r="J152" s="61"/>
      <c r="K152" s="57"/>
      <c r="L152" s="230"/>
      <c r="M152" s="91"/>
    </row>
    <row r="153" spans="2:13">
      <c r="B153" s="81" t="s">
        <v>234</v>
      </c>
      <c r="C153" s="82" t="s">
        <v>220</v>
      </c>
      <c r="D153" s="61"/>
      <c r="E153" s="57"/>
      <c r="F153" s="61"/>
      <c r="G153" s="57"/>
      <c r="H153" s="61"/>
      <c r="I153" s="57"/>
      <c r="J153" s="61"/>
      <c r="K153" s="57"/>
      <c r="L153" s="230"/>
      <c r="M153" s="91"/>
    </row>
    <row r="154" spans="2:13">
      <c r="B154" s="81" t="s">
        <v>66</v>
      </c>
      <c r="C154" s="82" t="s">
        <v>67</v>
      </c>
      <c r="D154" s="61"/>
      <c r="E154" s="59">
        <f>D155+D160+D173+D174</f>
        <v>0</v>
      </c>
      <c r="F154" s="61"/>
      <c r="G154" s="59">
        <f>F155+F160+F173+F174</f>
        <v>0</v>
      </c>
      <c r="H154" s="61"/>
      <c r="I154" s="59">
        <f>H155+H160+H173+H174</f>
        <v>0</v>
      </c>
      <c r="J154" s="61"/>
      <c r="K154" s="59">
        <f>J155+J160+J173+J174</f>
        <v>0</v>
      </c>
      <c r="L154" s="230"/>
      <c r="M154" s="228">
        <f>L155+L160+L173+L174</f>
        <v>0</v>
      </c>
    </row>
    <row r="155" spans="2:13" s="23" customFormat="1">
      <c r="B155" s="81" t="s">
        <v>235</v>
      </c>
      <c r="C155" s="81" t="s">
        <v>53</v>
      </c>
      <c r="D155" s="84">
        <f>SUM(D156:D159)</f>
        <v>0</v>
      </c>
      <c r="E155" s="59"/>
      <c r="F155" s="84">
        <f>SUM(F156:F159)</f>
        <v>0</v>
      </c>
      <c r="G155" s="59"/>
      <c r="H155" s="84">
        <f>SUM(H156:H159)</f>
        <v>0</v>
      </c>
      <c r="I155" s="59"/>
      <c r="J155" s="84">
        <f>SUM(J156:J159)</f>
        <v>0</v>
      </c>
      <c r="K155" s="59"/>
      <c r="L155" s="238">
        <f>SUM(L156:L159)</f>
        <v>0</v>
      </c>
      <c r="M155" s="228"/>
    </row>
    <row r="156" spans="2:13" s="23" customFormat="1">
      <c r="B156" s="81" t="s">
        <v>236</v>
      </c>
      <c r="C156" s="81" t="s">
        <v>237</v>
      </c>
      <c r="D156" s="60"/>
      <c r="E156" s="59"/>
      <c r="F156" s="60"/>
      <c r="G156" s="59"/>
      <c r="H156" s="90"/>
      <c r="I156" s="59"/>
      <c r="J156" s="90"/>
      <c r="K156" s="59"/>
      <c r="L156" s="90"/>
      <c r="M156" s="228"/>
    </row>
    <row r="157" spans="2:13" s="23" customFormat="1">
      <c r="B157" s="81" t="s">
        <v>241</v>
      </c>
      <c r="C157" s="81" t="s">
        <v>238</v>
      </c>
      <c r="D157" s="60"/>
      <c r="E157" s="59"/>
      <c r="F157" s="60"/>
      <c r="G157" s="59"/>
      <c r="H157" s="60"/>
      <c r="I157" s="59"/>
      <c r="J157" s="60"/>
      <c r="K157" s="59"/>
      <c r="L157" s="90"/>
      <c r="M157" s="228"/>
    </row>
    <row r="158" spans="2:13" s="23" customFormat="1">
      <c r="B158" s="81" t="s">
        <v>242</v>
      </c>
      <c r="C158" s="81" t="s">
        <v>239</v>
      </c>
      <c r="D158" s="60"/>
      <c r="E158" s="59"/>
      <c r="F158" s="60"/>
      <c r="G158" s="59"/>
      <c r="H158" s="60"/>
      <c r="I158" s="59"/>
      <c r="J158" s="60"/>
      <c r="K158" s="59"/>
      <c r="L158" s="90"/>
      <c r="M158" s="228"/>
    </row>
    <row r="159" spans="2:13" s="23" customFormat="1">
      <c r="B159" s="81" t="s">
        <v>243</v>
      </c>
      <c r="C159" s="81" t="s">
        <v>240</v>
      </c>
      <c r="D159" s="60"/>
      <c r="E159" s="59"/>
      <c r="F159" s="60"/>
      <c r="G159" s="59"/>
      <c r="H159" s="60"/>
      <c r="I159" s="59"/>
      <c r="J159" s="60"/>
      <c r="K159" s="59"/>
      <c r="L159" s="90"/>
      <c r="M159" s="228"/>
    </row>
    <row r="160" spans="2:13" s="23" customFormat="1">
      <c r="B160" s="81" t="s">
        <v>244</v>
      </c>
      <c r="C160" s="81" t="s">
        <v>54</v>
      </c>
      <c r="D160" s="84">
        <f>D161+D164+D167+D170</f>
        <v>0</v>
      </c>
      <c r="E160" s="59"/>
      <c r="F160" s="84">
        <f>F161+F164+F167+F170</f>
        <v>0</v>
      </c>
      <c r="G160" s="59"/>
      <c r="H160" s="84">
        <f>H161+H164+H167+H170</f>
        <v>0</v>
      </c>
      <c r="I160" s="59"/>
      <c r="J160" s="84">
        <f>J161+J164+J167+J170</f>
        <v>0</v>
      </c>
      <c r="K160" s="59"/>
      <c r="L160" s="238">
        <f>L161+L164+L167+L170</f>
        <v>0</v>
      </c>
      <c r="M160" s="228"/>
    </row>
    <row r="161" spans="2:13" s="23" customFormat="1">
      <c r="B161" s="81" t="s">
        <v>245</v>
      </c>
      <c r="C161" s="81" t="s">
        <v>249</v>
      </c>
      <c r="D161" s="84">
        <f>D162+D163</f>
        <v>0</v>
      </c>
      <c r="E161" s="59"/>
      <c r="F161" s="84">
        <f>F162+F163</f>
        <v>0</v>
      </c>
      <c r="G161" s="59"/>
      <c r="H161" s="84">
        <f>H162+H163</f>
        <v>0</v>
      </c>
      <c r="I161" s="59"/>
      <c r="J161" s="84">
        <f>J162+J163</f>
        <v>0</v>
      </c>
      <c r="K161" s="59"/>
      <c r="L161" s="238">
        <f>L162+L163</f>
        <v>0</v>
      </c>
      <c r="M161" s="228"/>
    </row>
    <row r="162" spans="2:13" s="23" customFormat="1">
      <c r="B162" s="81"/>
      <c r="C162" s="85" t="s">
        <v>264</v>
      </c>
      <c r="D162" s="60"/>
      <c r="E162" s="59"/>
      <c r="F162" s="60"/>
      <c r="G162" s="59"/>
      <c r="H162" s="60"/>
      <c r="I162" s="59"/>
      <c r="J162" s="60"/>
      <c r="K162" s="59"/>
      <c r="L162" s="90"/>
      <c r="M162" s="228"/>
    </row>
    <row r="163" spans="2:13" s="23" customFormat="1">
      <c r="B163" s="81"/>
      <c r="C163" s="85" t="s">
        <v>265</v>
      </c>
      <c r="D163" s="60"/>
      <c r="E163" s="59"/>
      <c r="F163" s="60"/>
      <c r="G163" s="59"/>
      <c r="H163" s="60"/>
      <c r="I163" s="59"/>
      <c r="J163" s="60"/>
      <c r="K163" s="59"/>
      <c r="L163" s="90"/>
      <c r="M163" s="228"/>
    </row>
    <row r="164" spans="2:13" s="23" customFormat="1">
      <c r="B164" s="81" t="s">
        <v>246</v>
      </c>
      <c r="C164" s="81" t="s">
        <v>250</v>
      </c>
      <c r="D164" s="84">
        <f>D165+D166</f>
        <v>0</v>
      </c>
      <c r="E164" s="59"/>
      <c r="F164" s="84">
        <f>F165+F166</f>
        <v>0</v>
      </c>
      <c r="G164" s="59"/>
      <c r="H164" s="84">
        <f>H165+H166</f>
        <v>0</v>
      </c>
      <c r="I164" s="59"/>
      <c r="J164" s="84">
        <f>J165+J166</f>
        <v>0</v>
      </c>
      <c r="K164" s="59"/>
      <c r="L164" s="238">
        <f>L165+L166</f>
        <v>0</v>
      </c>
      <c r="M164" s="228"/>
    </row>
    <row r="165" spans="2:13" s="23" customFormat="1">
      <c r="B165" s="81"/>
      <c r="C165" s="85" t="s">
        <v>264</v>
      </c>
      <c r="D165" s="60"/>
      <c r="E165" s="59"/>
      <c r="F165" s="60"/>
      <c r="G165" s="59"/>
      <c r="H165" s="60"/>
      <c r="I165" s="59"/>
      <c r="J165" s="60"/>
      <c r="K165" s="59"/>
      <c r="L165" s="90"/>
      <c r="M165" s="228"/>
    </row>
    <row r="166" spans="2:13" s="23" customFormat="1">
      <c r="B166" s="81"/>
      <c r="C166" s="85" t="s">
        <v>265</v>
      </c>
      <c r="D166" s="60"/>
      <c r="E166" s="59"/>
      <c r="F166" s="60"/>
      <c r="G166" s="59"/>
      <c r="H166" s="60"/>
      <c r="I166" s="59"/>
      <c r="J166" s="60"/>
      <c r="K166" s="59"/>
      <c r="L166" s="90"/>
      <c r="M166" s="228"/>
    </row>
    <row r="167" spans="2:13" s="23" customFormat="1">
      <c r="B167" s="81" t="s">
        <v>247</v>
      </c>
      <c r="C167" s="81" t="s">
        <v>55</v>
      </c>
      <c r="D167" s="84">
        <f>D168+D169</f>
        <v>0</v>
      </c>
      <c r="E167" s="59"/>
      <c r="F167" s="84">
        <f>F168+F169</f>
        <v>0</v>
      </c>
      <c r="G167" s="59"/>
      <c r="H167" s="84">
        <f>H168+H169</f>
        <v>0</v>
      </c>
      <c r="I167" s="59"/>
      <c r="J167" s="84">
        <f>J168+J169</f>
        <v>0</v>
      </c>
      <c r="K167" s="59"/>
      <c r="L167" s="238">
        <f>L168+L169</f>
        <v>0</v>
      </c>
      <c r="M167" s="228"/>
    </row>
    <row r="168" spans="2:13" s="23" customFormat="1">
      <c r="B168" s="81"/>
      <c r="C168" s="85" t="s">
        <v>264</v>
      </c>
      <c r="D168" s="60"/>
      <c r="E168" s="59"/>
      <c r="F168" s="60"/>
      <c r="G168" s="59"/>
      <c r="H168" s="60"/>
      <c r="I168" s="59"/>
      <c r="J168" s="60"/>
      <c r="K168" s="59"/>
      <c r="L168" s="90"/>
      <c r="M168" s="228"/>
    </row>
    <row r="169" spans="2:13" s="23" customFormat="1">
      <c r="B169" s="81"/>
      <c r="C169" s="85" t="s">
        <v>265</v>
      </c>
      <c r="D169" s="60"/>
      <c r="E169" s="59"/>
      <c r="F169" s="60"/>
      <c r="G169" s="59"/>
      <c r="H169" s="60"/>
      <c r="I169" s="59"/>
      <c r="J169" s="60"/>
      <c r="K169" s="59"/>
      <c r="L169" s="90"/>
      <c r="M169" s="228"/>
    </row>
    <row r="170" spans="2:13" s="23" customFormat="1">
      <c r="B170" s="81" t="s">
        <v>248</v>
      </c>
      <c r="C170" s="81" t="s">
        <v>301</v>
      </c>
      <c r="D170" s="84">
        <f>D171+D172</f>
        <v>0</v>
      </c>
      <c r="E170" s="59"/>
      <c r="F170" s="84">
        <f>F171+F172</f>
        <v>0</v>
      </c>
      <c r="G170" s="59"/>
      <c r="H170" s="84">
        <f>H171+H172</f>
        <v>0</v>
      </c>
      <c r="I170" s="59"/>
      <c r="J170" s="84">
        <f>J171+J172</f>
        <v>0</v>
      </c>
      <c r="K170" s="59"/>
      <c r="L170" s="238">
        <f>L171+L172</f>
        <v>0</v>
      </c>
      <c r="M170" s="228"/>
    </row>
    <row r="171" spans="2:13" s="23" customFormat="1">
      <c r="B171" s="81"/>
      <c r="C171" s="85" t="s">
        <v>264</v>
      </c>
      <c r="D171" s="60"/>
      <c r="E171" s="59"/>
      <c r="F171" s="60"/>
      <c r="G171" s="59"/>
      <c r="H171" s="60"/>
      <c r="I171" s="59"/>
      <c r="J171" s="93"/>
      <c r="K171" s="59"/>
      <c r="L171" s="90"/>
      <c r="M171" s="228"/>
    </row>
    <row r="172" spans="2:13" s="23" customFormat="1">
      <c r="B172" s="81"/>
      <c r="C172" s="85" t="s">
        <v>265</v>
      </c>
      <c r="D172" s="60"/>
      <c r="E172" s="59"/>
      <c r="F172" s="60"/>
      <c r="G172" s="59"/>
      <c r="H172" s="60"/>
      <c r="I172" s="59"/>
      <c r="J172" s="60"/>
      <c r="K172" s="59"/>
      <c r="L172" s="90"/>
      <c r="M172" s="228"/>
    </row>
    <row r="173" spans="2:13" s="23" customFormat="1">
      <c r="B173" s="81" t="s">
        <v>251</v>
      </c>
      <c r="C173" s="81" t="s">
        <v>364</v>
      </c>
      <c r="D173" s="60"/>
      <c r="E173" s="59"/>
      <c r="F173" s="60"/>
      <c r="G173" s="59"/>
      <c r="H173" s="60"/>
      <c r="I173" s="59"/>
      <c r="J173" s="60"/>
      <c r="K173" s="59"/>
      <c r="L173" s="90"/>
      <c r="M173" s="228"/>
    </row>
    <row r="174" spans="2:13" s="23" customFormat="1">
      <c r="B174" s="81" t="s">
        <v>252</v>
      </c>
      <c r="C174" s="81" t="s">
        <v>365</v>
      </c>
      <c r="D174" s="60"/>
      <c r="E174" s="59"/>
      <c r="F174" s="60"/>
      <c r="G174" s="59"/>
      <c r="H174" s="60"/>
      <c r="I174" s="59"/>
      <c r="J174" s="60"/>
      <c r="K174" s="59"/>
      <c r="L174" s="90"/>
      <c r="M174" s="228"/>
    </row>
    <row r="175" spans="2:13" s="23" customFormat="1">
      <c r="B175" s="27"/>
      <c r="D175" s="61"/>
      <c r="E175" s="59"/>
      <c r="F175" s="61"/>
      <c r="G175" s="59"/>
      <c r="H175" s="61"/>
      <c r="I175" s="59"/>
      <c r="J175" s="61"/>
      <c r="K175" s="59"/>
      <c r="L175" s="230"/>
      <c r="M175" s="228"/>
    </row>
    <row r="176" spans="2:13" ht="13.15">
      <c r="B176" s="20" t="s">
        <v>177</v>
      </c>
      <c r="D176" s="61"/>
      <c r="E176" s="55">
        <f>E178+E184+E206+E213</f>
        <v>0</v>
      </c>
      <c r="F176" s="61"/>
      <c r="G176" s="55">
        <f>G178+G184+G206+G213</f>
        <v>0</v>
      </c>
      <c r="H176" s="61"/>
      <c r="I176" s="55">
        <f>I178+I184+I206+I213</f>
        <v>0</v>
      </c>
      <c r="J176" s="61"/>
      <c r="K176" s="55">
        <f>K178+K184+K206+K213</f>
        <v>0</v>
      </c>
      <c r="L176" s="230"/>
      <c r="M176" s="55">
        <f>M178+M184+M206+M213</f>
        <v>0</v>
      </c>
    </row>
    <row r="177" spans="2:13" ht="8.3000000000000007" customHeight="1">
      <c r="D177" s="61"/>
      <c r="E177" s="59"/>
      <c r="F177" s="61"/>
      <c r="G177" s="59"/>
      <c r="H177" s="61"/>
      <c r="I177" s="59"/>
      <c r="J177" s="61"/>
      <c r="K177" s="59"/>
      <c r="L177" s="230"/>
      <c r="M177" s="228"/>
    </row>
    <row r="178" spans="2:13">
      <c r="B178" s="81" t="s">
        <v>49</v>
      </c>
      <c r="C178" s="82" t="s">
        <v>310</v>
      </c>
      <c r="D178" s="61"/>
      <c r="E178" s="83">
        <f>SUM(E179:E183)</f>
        <v>0</v>
      </c>
      <c r="F178" s="61"/>
      <c r="G178" s="83">
        <f>SUM(G179:G183)</f>
        <v>0</v>
      </c>
      <c r="H178" s="61"/>
      <c r="I178" s="83">
        <f>SUM(I179:I183)</f>
        <v>0</v>
      </c>
      <c r="J178" s="61"/>
      <c r="K178" s="83">
        <f>SUM(K179:K183)</f>
        <v>0</v>
      </c>
      <c r="L178" s="230"/>
      <c r="M178" s="237">
        <f>SUM(M179:M183)</f>
        <v>0</v>
      </c>
    </row>
    <row r="179" spans="2:13">
      <c r="B179" s="81" t="s">
        <v>253</v>
      </c>
      <c r="C179" s="82" t="s">
        <v>254</v>
      </c>
      <c r="D179" s="61"/>
      <c r="E179" s="57"/>
      <c r="F179" s="61"/>
      <c r="G179" s="57"/>
      <c r="H179" s="61"/>
      <c r="I179" s="57"/>
      <c r="J179" s="61"/>
      <c r="K179" s="57"/>
      <c r="L179" s="230"/>
      <c r="M179" s="91"/>
    </row>
    <row r="180" spans="2:13">
      <c r="B180" s="81" t="s">
        <v>255</v>
      </c>
      <c r="C180" s="82" t="s">
        <v>256</v>
      </c>
      <c r="D180" s="61"/>
      <c r="E180" s="57"/>
      <c r="F180" s="61"/>
      <c r="G180" s="57"/>
      <c r="H180" s="61"/>
      <c r="I180" s="57"/>
      <c r="J180" s="61"/>
      <c r="K180" s="57"/>
      <c r="L180" s="230"/>
      <c r="M180" s="91"/>
    </row>
    <row r="181" spans="2:13">
      <c r="B181" s="81" t="s">
        <v>260</v>
      </c>
      <c r="C181" s="82" t="s">
        <v>257</v>
      </c>
      <c r="D181" s="61"/>
      <c r="E181" s="57"/>
      <c r="F181" s="61"/>
      <c r="G181" s="57"/>
      <c r="H181" s="61"/>
      <c r="I181" s="57"/>
      <c r="J181" s="61"/>
      <c r="K181" s="57"/>
      <c r="L181" s="230"/>
      <c r="M181" s="91"/>
    </row>
    <row r="182" spans="2:13">
      <c r="B182" s="81" t="s">
        <v>261</v>
      </c>
      <c r="C182" s="82" t="s">
        <v>258</v>
      </c>
      <c r="D182" s="61"/>
      <c r="E182" s="57"/>
      <c r="F182" s="61"/>
      <c r="G182" s="57"/>
      <c r="H182" s="61"/>
      <c r="I182" s="91"/>
      <c r="J182" s="61"/>
      <c r="K182" s="92"/>
      <c r="L182" s="230"/>
      <c r="M182" s="91"/>
    </row>
    <row r="183" spans="2:13">
      <c r="B183" s="81" t="s">
        <v>262</v>
      </c>
      <c r="C183" s="82" t="s">
        <v>259</v>
      </c>
      <c r="D183" s="61"/>
      <c r="E183" s="57"/>
      <c r="F183" s="61"/>
      <c r="G183" s="57"/>
      <c r="H183" s="61"/>
      <c r="I183" s="57"/>
      <c r="J183" s="61"/>
      <c r="K183" s="57"/>
      <c r="L183" s="230"/>
      <c r="M183" s="91"/>
    </row>
    <row r="184" spans="2:13">
      <c r="B184" s="21" t="s">
        <v>304</v>
      </c>
      <c r="C184" s="82" t="s">
        <v>214</v>
      </c>
      <c r="D184" s="61"/>
      <c r="E184" s="59">
        <f>D185+D188+D191+D194+D197+D200+D203</f>
        <v>0</v>
      </c>
      <c r="F184" s="61"/>
      <c r="G184" s="59">
        <f>F185+F188+F191+F194+F197+F200+F203</f>
        <v>0</v>
      </c>
      <c r="H184" s="61"/>
      <c r="I184" s="59">
        <f>H185+H188+H191+H194+H197+H200+H203</f>
        <v>0</v>
      </c>
      <c r="J184" s="61"/>
      <c r="K184" s="59">
        <f>J185+J188+J191+J194+J197+J200+J203</f>
        <v>0</v>
      </c>
      <c r="L184" s="230"/>
      <c r="M184" s="228">
        <f>L185+L188+L191+L194+L197+L200+L203</f>
        <v>0</v>
      </c>
    </row>
    <row r="185" spans="2:13">
      <c r="B185" s="81" t="s">
        <v>263</v>
      </c>
      <c r="C185" s="82" t="s">
        <v>215</v>
      </c>
      <c r="D185" s="61">
        <f>D186+D187</f>
        <v>0</v>
      </c>
      <c r="E185" s="59"/>
      <c r="F185" s="61">
        <f>F186+F187</f>
        <v>0</v>
      </c>
      <c r="G185" s="59"/>
      <c r="H185" s="61">
        <f>H186+H187</f>
        <v>0</v>
      </c>
      <c r="I185" s="59"/>
      <c r="J185" s="61">
        <f>J186+J187</f>
        <v>0</v>
      </c>
      <c r="K185" s="59"/>
      <c r="L185" s="230">
        <f>L186+L187</f>
        <v>0</v>
      </c>
      <c r="M185" s="228"/>
    </row>
    <row r="186" spans="2:13">
      <c r="C186" s="85" t="s">
        <v>264</v>
      </c>
      <c r="D186" s="78"/>
      <c r="E186" s="59"/>
      <c r="F186" s="78"/>
      <c r="G186" s="59"/>
      <c r="H186" s="90"/>
      <c r="I186" s="59"/>
      <c r="J186" s="93"/>
      <c r="K186" s="59"/>
      <c r="L186" s="90"/>
      <c r="M186" s="228"/>
    </row>
    <row r="187" spans="2:13">
      <c r="C187" s="85" t="s">
        <v>265</v>
      </c>
      <c r="D187" s="78"/>
      <c r="E187" s="59"/>
      <c r="F187" s="78"/>
      <c r="G187" s="59"/>
      <c r="H187" s="78"/>
      <c r="I187" s="59"/>
      <c r="J187" s="78"/>
      <c r="K187" s="59"/>
      <c r="L187" s="231"/>
      <c r="M187" s="228"/>
    </row>
    <row r="188" spans="2:13">
      <c r="B188" s="81" t="s">
        <v>266</v>
      </c>
      <c r="C188" s="82" t="s">
        <v>249</v>
      </c>
      <c r="D188" s="61">
        <f>D189+D190</f>
        <v>0</v>
      </c>
      <c r="E188" s="59"/>
      <c r="F188" s="61">
        <f>F189+F190</f>
        <v>0</v>
      </c>
      <c r="G188" s="59"/>
      <c r="H188" s="61">
        <f>H189+H190</f>
        <v>0</v>
      </c>
      <c r="I188" s="59"/>
      <c r="J188" s="61">
        <f>J189+J190</f>
        <v>0</v>
      </c>
      <c r="K188" s="59"/>
      <c r="L188" s="230">
        <f>L189+L190</f>
        <v>0</v>
      </c>
      <c r="M188" s="228"/>
    </row>
    <row r="189" spans="2:13">
      <c r="C189" s="85" t="s">
        <v>264</v>
      </c>
      <c r="D189" s="78"/>
      <c r="E189" s="59"/>
      <c r="F189" s="78"/>
      <c r="G189" s="59"/>
      <c r="H189" s="78"/>
      <c r="I189" s="59"/>
      <c r="J189" s="78"/>
      <c r="K189" s="59"/>
      <c r="L189" s="231"/>
      <c r="M189" s="228"/>
    </row>
    <row r="190" spans="2:13">
      <c r="C190" s="85" t="s">
        <v>265</v>
      </c>
      <c r="D190" s="78"/>
      <c r="E190" s="59"/>
      <c r="F190" s="78"/>
      <c r="G190" s="59"/>
      <c r="H190" s="78"/>
      <c r="I190" s="59"/>
      <c r="J190" s="78"/>
      <c r="K190" s="59"/>
      <c r="L190" s="231"/>
      <c r="M190" s="228"/>
    </row>
    <row r="191" spans="2:13">
      <c r="B191" s="81" t="s">
        <v>89</v>
      </c>
      <c r="C191" s="82" t="s">
        <v>250</v>
      </c>
      <c r="D191" s="61">
        <f>D192+D193</f>
        <v>0</v>
      </c>
      <c r="E191" s="59"/>
      <c r="F191" s="61">
        <f>F192+F193</f>
        <v>0</v>
      </c>
      <c r="G191" s="59"/>
      <c r="H191" s="61">
        <f>H192+H193</f>
        <v>0</v>
      </c>
      <c r="I191" s="59"/>
      <c r="J191" s="61">
        <f>J192+J193</f>
        <v>0</v>
      </c>
      <c r="K191" s="59"/>
      <c r="L191" s="230">
        <f>L192+L193</f>
        <v>0</v>
      </c>
      <c r="M191" s="228"/>
    </row>
    <row r="192" spans="2:13">
      <c r="C192" s="85" t="s">
        <v>264</v>
      </c>
      <c r="D192" s="78"/>
      <c r="E192" s="59"/>
      <c r="F192" s="78"/>
      <c r="G192" s="59"/>
      <c r="H192" s="78"/>
      <c r="I192" s="59"/>
      <c r="J192" s="78"/>
      <c r="K192" s="59"/>
      <c r="L192" s="231"/>
      <c r="M192" s="228"/>
    </row>
    <row r="193" spans="2:13">
      <c r="C193" s="85" t="s">
        <v>265</v>
      </c>
      <c r="D193" s="78"/>
      <c r="E193" s="59"/>
      <c r="F193" s="78"/>
      <c r="G193" s="59"/>
      <c r="H193" s="78"/>
      <c r="I193" s="59"/>
      <c r="J193" s="78"/>
      <c r="K193" s="59"/>
      <c r="L193" s="231"/>
      <c r="M193" s="228"/>
    </row>
    <row r="194" spans="2:13">
      <c r="B194" s="81" t="s">
        <v>90</v>
      </c>
      <c r="C194" s="82" t="s">
        <v>56</v>
      </c>
      <c r="D194" s="61">
        <f>D195+D196</f>
        <v>0</v>
      </c>
      <c r="E194" s="59"/>
      <c r="F194" s="61">
        <f>F195+F196</f>
        <v>0</v>
      </c>
      <c r="G194" s="59"/>
      <c r="H194" s="61">
        <f>H195+H196</f>
        <v>0</v>
      </c>
      <c r="I194" s="59"/>
      <c r="J194" s="61">
        <f>J195+J196</f>
        <v>0</v>
      </c>
      <c r="K194" s="59"/>
      <c r="L194" s="230">
        <f>L195+L196</f>
        <v>0</v>
      </c>
      <c r="M194" s="228"/>
    </row>
    <row r="195" spans="2:13">
      <c r="C195" s="85" t="s">
        <v>264</v>
      </c>
      <c r="D195" s="78"/>
      <c r="E195" s="59"/>
      <c r="F195" s="78"/>
      <c r="G195" s="59"/>
      <c r="H195" s="78"/>
      <c r="I195" s="59"/>
      <c r="J195" s="78"/>
      <c r="K195" s="59"/>
      <c r="L195" s="231"/>
      <c r="M195" s="228"/>
    </row>
    <row r="196" spans="2:13">
      <c r="C196" s="85" t="s">
        <v>265</v>
      </c>
      <c r="D196" s="78"/>
      <c r="E196" s="59"/>
      <c r="F196" s="78"/>
      <c r="G196" s="59"/>
      <c r="H196" s="78"/>
      <c r="I196" s="59"/>
      <c r="J196" s="78"/>
      <c r="K196" s="59"/>
      <c r="L196" s="231"/>
      <c r="M196" s="228"/>
    </row>
    <row r="197" spans="2:13">
      <c r="B197" s="81" t="s">
        <v>91</v>
      </c>
      <c r="C197" s="82" t="s">
        <v>92</v>
      </c>
      <c r="D197" s="61">
        <f>D198+D199</f>
        <v>0</v>
      </c>
      <c r="E197" s="59"/>
      <c r="F197" s="61">
        <f>F198+F199</f>
        <v>0</v>
      </c>
      <c r="G197" s="59"/>
      <c r="H197" s="61">
        <f>H198+H199</f>
        <v>0</v>
      </c>
      <c r="I197" s="59"/>
      <c r="J197" s="61">
        <f>J198+J199</f>
        <v>0</v>
      </c>
      <c r="K197" s="59"/>
      <c r="L197" s="230">
        <f>L198+L199</f>
        <v>0</v>
      </c>
      <c r="M197" s="228"/>
    </row>
    <row r="198" spans="2:13">
      <c r="C198" s="85" t="s">
        <v>264</v>
      </c>
      <c r="D198" s="78"/>
      <c r="E198" s="59"/>
      <c r="F198" s="78"/>
      <c r="G198" s="59"/>
      <c r="H198" s="90"/>
      <c r="I198" s="59"/>
      <c r="J198" s="93"/>
      <c r="K198" s="59"/>
      <c r="L198" s="90"/>
      <c r="M198" s="228"/>
    </row>
    <row r="199" spans="2:13">
      <c r="C199" s="85" t="s">
        <v>265</v>
      </c>
      <c r="D199" s="78"/>
      <c r="E199" s="59"/>
      <c r="F199" s="78"/>
      <c r="G199" s="59"/>
      <c r="H199" s="78"/>
      <c r="I199" s="59"/>
      <c r="J199" s="78"/>
      <c r="K199" s="59"/>
      <c r="L199" s="231"/>
      <c r="M199" s="228"/>
    </row>
    <row r="200" spans="2:13">
      <c r="B200" s="81" t="s">
        <v>93</v>
      </c>
      <c r="C200" s="82" t="s">
        <v>146</v>
      </c>
      <c r="D200" s="61">
        <f>D201+D202</f>
        <v>0</v>
      </c>
      <c r="E200" s="59"/>
      <c r="F200" s="61">
        <f>F201+F202</f>
        <v>0</v>
      </c>
      <c r="G200" s="59"/>
      <c r="H200" s="61">
        <f>H201+H202</f>
        <v>0</v>
      </c>
      <c r="I200" s="59"/>
      <c r="J200" s="61">
        <f>J201+J202</f>
        <v>0</v>
      </c>
      <c r="K200" s="59"/>
      <c r="L200" s="230">
        <f>L201+L202</f>
        <v>0</v>
      </c>
      <c r="M200" s="228"/>
    </row>
    <row r="201" spans="2:13">
      <c r="C201" s="85" t="s">
        <v>264</v>
      </c>
      <c r="D201" s="78"/>
      <c r="E201" s="59"/>
      <c r="F201" s="78"/>
      <c r="G201" s="59"/>
      <c r="H201" s="90"/>
      <c r="I201" s="59"/>
      <c r="J201" s="93"/>
      <c r="K201" s="59"/>
      <c r="L201" s="90"/>
      <c r="M201" s="228"/>
    </row>
    <row r="202" spans="2:13">
      <c r="C202" s="85" t="s">
        <v>265</v>
      </c>
      <c r="D202" s="78"/>
      <c r="E202" s="59"/>
      <c r="F202" s="78"/>
      <c r="G202" s="59"/>
      <c r="H202" s="78"/>
      <c r="I202" s="59"/>
      <c r="J202" s="78"/>
      <c r="K202" s="59"/>
      <c r="L202" s="231"/>
      <c r="M202" s="228"/>
    </row>
    <row r="203" spans="2:13">
      <c r="B203" s="81" t="s">
        <v>94</v>
      </c>
      <c r="C203" s="82" t="s">
        <v>301</v>
      </c>
      <c r="D203" s="61">
        <f>D204+D205</f>
        <v>0</v>
      </c>
      <c r="E203" s="59"/>
      <c r="F203" s="61">
        <f>F204+F205</f>
        <v>0</v>
      </c>
      <c r="G203" s="59"/>
      <c r="H203" s="61">
        <f>H204+H205</f>
        <v>0</v>
      </c>
      <c r="I203" s="59"/>
      <c r="J203" s="61">
        <f>J204+J205</f>
        <v>0</v>
      </c>
      <c r="K203" s="59"/>
      <c r="L203" s="230">
        <f>L204+L205</f>
        <v>0</v>
      </c>
      <c r="M203" s="228"/>
    </row>
    <row r="204" spans="2:13">
      <c r="C204" s="85" t="s">
        <v>264</v>
      </c>
      <c r="D204" s="78"/>
      <c r="E204" s="59"/>
      <c r="F204" s="78"/>
      <c r="G204" s="59"/>
      <c r="H204" s="90"/>
      <c r="I204" s="59"/>
      <c r="J204" s="93"/>
      <c r="K204" s="59"/>
      <c r="L204" s="90"/>
      <c r="M204" s="228"/>
    </row>
    <row r="205" spans="2:13">
      <c r="C205" s="85" t="s">
        <v>265</v>
      </c>
      <c r="D205" s="78"/>
      <c r="E205" s="59"/>
      <c r="F205" s="78"/>
      <c r="G205" s="59"/>
      <c r="H205" s="78"/>
      <c r="I205" s="59"/>
      <c r="J205" s="78"/>
      <c r="K205" s="59"/>
      <c r="L205" s="231"/>
      <c r="M205" s="228"/>
    </row>
    <row r="206" spans="2:13" s="23" customFormat="1">
      <c r="B206" s="27" t="s">
        <v>66</v>
      </c>
      <c r="C206" s="82" t="s">
        <v>57</v>
      </c>
      <c r="D206" s="61"/>
      <c r="E206" s="59">
        <f>SUM(D207:D212)</f>
        <v>0</v>
      </c>
      <c r="F206" s="61"/>
      <c r="G206" s="59">
        <f>SUM(F207:F212)</f>
        <v>0</v>
      </c>
      <c r="H206" s="61"/>
      <c r="I206" s="59">
        <f>SUM(H207:H212)</f>
        <v>0</v>
      </c>
      <c r="J206" s="61"/>
      <c r="K206" s="59">
        <f>SUM(J207:J212)</f>
        <v>0</v>
      </c>
      <c r="L206" s="230"/>
      <c r="M206" s="228">
        <f>SUM(L207:L212)</f>
        <v>0</v>
      </c>
    </row>
    <row r="207" spans="2:13" s="23" customFormat="1">
      <c r="B207" s="81" t="s">
        <v>58</v>
      </c>
      <c r="C207" s="82" t="s">
        <v>59</v>
      </c>
      <c r="D207" s="78"/>
      <c r="E207" s="59"/>
      <c r="F207" s="78"/>
      <c r="G207" s="59"/>
      <c r="H207" s="78"/>
      <c r="I207" s="59"/>
      <c r="J207" s="78"/>
      <c r="K207" s="59"/>
      <c r="L207" s="231"/>
      <c r="M207" s="228"/>
    </row>
    <row r="208" spans="2:13" s="23" customFormat="1">
      <c r="B208" s="81" t="s">
        <v>60</v>
      </c>
      <c r="C208" s="82" t="s">
        <v>1</v>
      </c>
      <c r="D208" s="78"/>
      <c r="E208" s="59"/>
      <c r="F208" s="78"/>
      <c r="G208" s="59"/>
      <c r="H208" s="78"/>
      <c r="I208" s="59"/>
      <c r="J208" s="78"/>
      <c r="K208" s="59"/>
      <c r="L208" s="231"/>
      <c r="M208" s="228"/>
    </row>
    <row r="209" spans="2:13" s="23" customFormat="1">
      <c r="B209" s="81" t="s">
        <v>2</v>
      </c>
      <c r="C209" s="82" t="s">
        <v>3</v>
      </c>
      <c r="D209" s="78"/>
      <c r="E209" s="59"/>
      <c r="F209" s="78"/>
      <c r="G209" s="59"/>
      <c r="H209" s="78"/>
      <c r="I209" s="59"/>
      <c r="J209" s="78"/>
      <c r="K209" s="59"/>
      <c r="L209" s="231"/>
      <c r="M209" s="228"/>
    </row>
    <row r="210" spans="2:13" s="23" customFormat="1">
      <c r="B210" s="81" t="s">
        <v>4</v>
      </c>
      <c r="C210" s="82" t="s">
        <v>5</v>
      </c>
      <c r="D210" s="78"/>
      <c r="E210" s="59"/>
      <c r="F210" s="78"/>
      <c r="G210" s="59"/>
      <c r="H210" s="78"/>
      <c r="I210" s="59"/>
      <c r="J210" s="78"/>
      <c r="K210" s="59"/>
      <c r="L210" s="231"/>
      <c r="M210" s="228"/>
    </row>
    <row r="211" spans="2:13" s="23" customFormat="1">
      <c r="B211" s="81" t="s">
        <v>6</v>
      </c>
      <c r="C211" s="82" t="s">
        <v>365</v>
      </c>
      <c r="D211" s="78"/>
      <c r="E211" s="59"/>
      <c r="F211" s="78"/>
      <c r="G211" s="59"/>
      <c r="H211" s="78"/>
      <c r="I211" s="59"/>
      <c r="J211" s="78"/>
      <c r="K211" s="59"/>
      <c r="L211" s="231"/>
      <c r="M211" s="228"/>
    </row>
    <row r="212" spans="2:13" s="23" customFormat="1">
      <c r="B212" s="81" t="s">
        <v>7</v>
      </c>
      <c r="C212" s="82" t="s">
        <v>364</v>
      </c>
      <c r="D212" s="78"/>
      <c r="E212" s="59"/>
      <c r="F212" s="78"/>
      <c r="G212" s="59"/>
      <c r="H212" s="78"/>
      <c r="I212" s="59"/>
      <c r="J212" s="93"/>
      <c r="K212" s="59"/>
      <c r="L212" s="90"/>
      <c r="M212" s="228"/>
    </row>
    <row r="213" spans="2:13" s="23" customFormat="1">
      <c r="B213" s="27" t="s">
        <v>213</v>
      </c>
      <c r="C213" s="23" t="s">
        <v>299</v>
      </c>
      <c r="D213" s="61"/>
      <c r="E213" s="83">
        <f>SUM(E214:E216)</f>
        <v>0</v>
      </c>
      <c r="F213" s="61"/>
      <c r="G213" s="83">
        <f>SUM(G214:G216)</f>
        <v>0</v>
      </c>
      <c r="H213" s="61"/>
      <c r="I213" s="83">
        <f>SUM(I214:I216)</f>
        <v>0</v>
      </c>
      <c r="J213" s="61"/>
      <c r="K213" s="83">
        <f>SUM(K214:K216)</f>
        <v>0</v>
      </c>
      <c r="L213" s="230"/>
      <c r="M213" s="237">
        <f>SUM(M214:M216)</f>
        <v>0</v>
      </c>
    </row>
    <row r="214" spans="2:13" s="23" customFormat="1">
      <c r="B214" s="81" t="s">
        <v>8</v>
      </c>
      <c r="C214" s="82" t="s">
        <v>9</v>
      </c>
      <c r="D214" s="61"/>
      <c r="E214" s="57"/>
      <c r="F214" s="61"/>
      <c r="G214" s="57"/>
      <c r="H214" s="61"/>
      <c r="I214" s="91"/>
      <c r="J214" s="61"/>
      <c r="K214" s="92"/>
      <c r="L214" s="230"/>
      <c r="M214" s="91"/>
    </row>
    <row r="215" spans="2:13" s="23" customFormat="1">
      <c r="B215" s="81" t="s">
        <v>10</v>
      </c>
      <c r="C215" s="82" t="s">
        <v>11</v>
      </c>
      <c r="D215" s="61"/>
      <c r="E215" s="57"/>
      <c r="F215" s="61"/>
      <c r="G215" s="57"/>
      <c r="H215" s="61"/>
      <c r="I215" s="57"/>
      <c r="J215" s="61"/>
      <c r="K215" s="57"/>
      <c r="L215" s="230"/>
      <c r="M215" s="91"/>
    </row>
    <row r="216" spans="2:13" s="23" customFormat="1">
      <c r="B216" s="81" t="s">
        <v>12</v>
      </c>
      <c r="C216" s="82" t="s">
        <v>13</v>
      </c>
      <c r="D216" s="61"/>
      <c r="E216" s="57"/>
      <c r="F216" s="61"/>
      <c r="G216" s="57"/>
      <c r="H216" s="61"/>
      <c r="I216" s="57"/>
      <c r="J216" s="61"/>
      <c r="K216" s="57"/>
      <c r="L216" s="230"/>
      <c r="M216" s="91"/>
    </row>
    <row r="217" spans="2:13" s="23" customFormat="1">
      <c r="B217" s="27"/>
      <c r="D217" s="61"/>
      <c r="E217" s="59"/>
      <c r="F217" s="61"/>
      <c r="G217" s="59"/>
      <c r="H217" s="61"/>
      <c r="I217" s="59"/>
      <c r="J217" s="61"/>
      <c r="K217" s="59"/>
      <c r="L217" s="230"/>
      <c r="M217" s="228"/>
    </row>
    <row r="218" spans="2:13" ht="13.15">
      <c r="B218" s="20" t="s">
        <v>139</v>
      </c>
      <c r="D218" s="61"/>
      <c r="E218" s="86">
        <f>SUM(E220:E222)</f>
        <v>0</v>
      </c>
      <c r="F218" s="61"/>
      <c r="G218" s="86">
        <f>SUM(G220:G222)</f>
        <v>0</v>
      </c>
      <c r="H218" s="61"/>
      <c r="I218" s="86">
        <f>SUM(I220:I222)</f>
        <v>0</v>
      </c>
      <c r="J218" s="61"/>
      <c r="K218" s="86">
        <f>SUM(K220:K222)</f>
        <v>0</v>
      </c>
      <c r="L218" s="230"/>
      <c r="M218" s="87">
        <f>SUM(M220:M222)</f>
        <v>0</v>
      </c>
    </row>
    <row r="219" spans="2:13" ht="13.15">
      <c r="B219" s="20"/>
      <c r="D219" s="61"/>
      <c r="E219" s="83"/>
      <c r="F219" s="61"/>
      <c r="G219" s="83"/>
      <c r="H219" s="61"/>
      <c r="I219" s="83"/>
      <c r="J219" s="61"/>
      <c r="K219" s="83"/>
      <c r="L219" s="230"/>
      <c r="M219" s="237"/>
    </row>
    <row r="220" spans="2:13" ht="13.15">
      <c r="B220" s="20"/>
      <c r="C220" s="82" t="s">
        <v>14</v>
      </c>
      <c r="D220" s="61"/>
      <c r="E220" s="57"/>
      <c r="F220" s="61"/>
      <c r="G220" s="57"/>
      <c r="H220" s="61"/>
      <c r="I220" s="57"/>
      <c r="J220" s="61"/>
      <c r="K220" s="57"/>
      <c r="L220" s="230"/>
      <c r="M220" s="91"/>
    </row>
    <row r="221" spans="2:13" ht="13.15">
      <c r="B221" s="20"/>
      <c r="C221" s="82" t="s">
        <v>15</v>
      </c>
      <c r="D221" s="61"/>
      <c r="E221" s="57"/>
      <c r="F221" s="61"/>
      <c r="G221" s="57"/>
      <c r="H221" s="61"/>
      <c r="I221" s="91"/>
      <c r="J221" s="61"/>
      <c r="K221" s="92"/>
      <c r="L221" s="230"/>
      <c r="M221" s="91"/>
    </row>
    <row r="222" spans="2:13" ht="13.15">
      <c r="B222" s="20"/>
      <c r="C222" s="82" t="s">
        <v>16</v>
      </c>
      <c r="D222" s="61"/>
      <c r="E222" s="57"/>
      <c r="F222" s="61"/>
      <c r="G222" s="57"/>
      <c r="H222" s="61"/>
      <c r="I222" s="57"/>
      <c r="J222" s="61"/>
      <c r="K222" s="57"/>
      <c r="L222" s="230"/>
      <c r="M222" s="91"/>
    </row>
    <row r="223" spans="2:13" ht="13.15" thickBot="1">
      <c r="D223" s="61"/>
      <c r="E223" s="59"/>
      <c r="F223" s="61"/>
      <c r="G223" s="59"/>
      <c r="H223" s="61"/>
      <c r="I223" s="59"/>
      <c r="J223" s="61"/>
      <c r="K223" s="59"/>
      <c r="L223" s="230"/>
      <c r="M223" s="228"/>
    </row>
    <row r="224" spans="2:13" ht="13.8" thickBot="1">
      <c r="B224" s="38" t="s">
        <v>140</v>
      </c>
      <c r="C224" s="39"/>
      <c r="D224" s="70"/>
      <c r="E224" s="40">
        <f>E218+E176+E138+E134</f>
        <v>0</v>
      </c>
      <c r="F224" s="70"/>
      <c r="G224" s="40">
        <f>G218+G176+G138+G134</f>
        <v>0</v>
      </c>
      <c r="H224" s="70"/>
      <c r="I224" s="40">
        <f>I218+I176+I138+I134</f>
        <v>0</v>
      </c>
      <c r="J224" s="70"/>
      <c r="K224" s="40">
        <f>K218+K176+K138+K134</f>
        <v>0</v>
      </c>
      <c r="L224" s="239"/>
      <c r="M224" s="40">
        <f>M218+M176+M138+M134</f>
        <v>0</v>
      </c>
    </row>
    <row r="225" spans="2:13">
      <c r="D225" s="61"/>
      <c r="E225" s="59"/>
      <c r="F225" s="61"/>
      <c r="G225" s="59"/>
      <c r="H225" s="61"/>
      <c r="I225" s="59"/>
      <c r="J225" s="61"/>
      <c r="K225" s="59"/>
      <c r="L225" s="230"/>
      <c r="M225" s="228"/>
    </row>
    <row r="226" spans="2:13">
      <c r="D226" s="61"/>
      <c r="E226" s="59"/>
      <c r="F226" s="61"/>
      <c r="G226" s="59"/>
      <c r="H226" s="61"/>
      <c r="I226" s="59"/>
      <c r="J226" s="61"/>
      <c r="K226" s="59"/>
      <c r="L226" s="230"/>
      <c r="M226" s="228"/>
    </row>
    <row r="227" spans="2:13" ht="13.15">
      <c r="B227" s="20" t="s">
        <v>141</v>
      </c>
      <c r="D227" s="61"/>
      <c r="E227" s="55">
        <f>SUM(E229:E232)</f>
        <v>0</v>
      </c>
      <c r="F227" s="61"/>
      <c r="G227" s="55">
        <f>SUM(G229:G232)</f>
        <v>0</v>
      </c>
      <c r="H227" s="61"/>
      <c r="I227" s="55">
        <f>SUM(I229:I232)</f>
        <v>0</v>
      </c>
      <c r="J227" s="61"/>
      <c r="K227" s="55">
        <f>SUM(K229:K232)</f>
        <v>0</v>
      </c>
      <c r="L227" s="230"/>
      <c r="M227" s="55">
        <f>SUM(M229:M232)</f>
        <v>0</v>
      </c>
    </row>
    <row r="228" spans="2:13">
      <c r="D228" s="61"/>
      <c r="E228" s="59"/>
      <c r="F228" s="61"/>
      <c r="G228" s="59"/>
      <c r="H228" s="61"/>
      <c r="I228" s="59"/>
      <c r="J228" s="61"/>
      <c r="K228" s="59"/>
      <c r="L228" s="230"/>
      <c r="M228" s="228"/>
    </row>
    <row r="229" spans="2:13">
      <c r="B229" s="21" t="s">
        <v>49</v>
      </c>
      <c r="C229" s="4" t="s">
        <v>362</v>
      </c>
      <c r="D229" s="61"/>
      <c r="E229" s="57"/>
      <c r="F229" s="61"/>
      <c r="G229" s="57"/>
      <c r="H229" s="61"/>
      <c r="I229" s="91"/>
      <c r="J229" s="61"/>
      <c r="K229" s="91"/>
      <c r="L229" s="230"/>
      <c r="M229" s="91"/>
    </row>
    <row r="230" spans="2:13">
      <c r="B230" s="81" t="s">
        <v>19</v>
      </c>
      <c r="C230" s="4" t="s">
        <v>404</v>
      </c>
      <c r="D230" s="61"/>
      <c r="E230" s="57"/>
      <c r="F230" s="61"/>
      <c r="G230" s="57"/>
      <c r="H230" s="61"/>
      <c r="I230" s="91"/>
      <c r="J230" s="61"/>
      <c r="K230" s="92"/>
      <c r="L230" s="230"/>
      <c r="M230" s="91"/>
    </row>
    <row r="231" spans="2:13">
      <c r="B231" s="21" t="s">
        <v>276</v>
      </c>
      <c r="C231" s="82" t="s">
        <v>17</v>
      </c>
      <c r="D231" s="61"/>
      <c r="E231" s="57"/>
      <c r="F231" s="61"/>
      <c r="G231" s="57"/>
      <c r="H231" s="61"/>
      <c r="I231" s="57"/>
      <c r="J231" s="61"/>
      <c r="K231" s="57"/>
      <c r="L231" s="230"/>
      <c r="M231" s="91"/>
    </row>
    <row r="232" spans="2:13">
      <c r="B232" s="21" t="s">
        <v>100</v>
      </c>
      <c r="C232" s="82" t="s">
        <v>18</v>
      </c>
      <c r="D232" s="61"/>
      <c r="E232" s="59">
        <f>E125</f>
        <v>0</v>
      </c>
      <c r="F232" s="61"/>
      <c r="G232" s="59">
        <f>G125</f>
        <v>0</v>
      </c>
      <c r="H232" s="61"/>
      <c r="I232" s="59">
        <f>I125</f>
        <v>0</v>
      </c>
      <c r="J232" s="61"/>
      <c r="K232" s="59">
        <f>K125</f>
        <v>0</v>
      </c>
      <c r="L232" s="230"/>
      <c r="M232" s="228">
        <f>M125</f>
        <v>0</v>
      </c>
    </row>
    <row r="233" spans="2:13">
      <c r="D233" s="61"/>
      <c r="E233" s="59"/>
      <c r="F233" s="61"/>
      <c r="G233" s="59"/>
      <c r="H233" s="61"/>
      <c r="I233" s="59"/>
      <c r="J233" s="61"/>
      <c r="K233" s="59"/>
      <c r="L233" s="230"/>
      <c r="M233" s="228"/>
    </row>
    <row r="234" spans="2:13" ht="13.15">
      <c r="B234" s="20" t="s">
        <v>61</v>
      </c>
      <c r="D234" s="61"/>
      <c r="E234" s="87">
        <f>SUM(E236:E238)</f>
        <v>0</v>
      </c>
      <c r="F234" s="61"/>
      <c r="G234" s="87">
        <f>SUM(G236:G238)</f>
        <v>0</v>
      </c>
      <c r="H234" s="61"/>
      <c r="I234" s="87">
        <f>SUM(I236:I238)</f>
        <v>0</v>
      </c>
      <c r="J234" s="61"/>
      <c r="K234" s="87">
        <f>SUM(K236:K238)</f>
        <v>0</v>
      </c>
      <c r="L234" s="230"/>
      <c r="M234" s="87">
        <f>SUM(M236:M238)</f>
        <v>0</v>
      </c>
    </row>
    <row r="235" spans="2:13" ht="13.15">
      <c r="B235" s="20"/>
      <c r="D235" s="61"/>
      <c r="E235" s="87"/>
      <c r="F235" s="61"/>
      <c r="G235" s="87"/>
      <c r="H235" s="61"/>
      <c r="I235" s="87"/>
      <c r="J235" s="61"/>
      <c r="K235" s="87"/>
      <c r="L235" s="230"/>
      <c r="M235" s="87"/>
    </row>
    <row r="236" spans="2:13" ht="13.15">
      <c r="B236" s="81" t="s">
        <v>20</v>
      </c>
      <c r="C236" s="82" t="s">
        <v>21</v>
      </c>
      <c r="D236" s="61"/>
      <c r="E236" s="71"/>
      <c r="F236" s="61"/>
      <c r="G236" s="71"/>
      <c r="H236" s="61"/>
      <c r="I236" s="71"/>
      <c r="J236" s="61"/>
      <c r="K236" s="71"/>
      <c r="L236" s="230"/>
      <c r="M236" s="71"/>
    </row>
    <row r="237" spans="2:13" ht="13.15">
      <c r="B237" s="81" t="s">
        <v>22</v>
      </c>
      <c r="C237" s="82" t="s">
        <v>23</v>
      </c>
      <c r="D237" s="61"/>
      <c r="E237" s="71"/>
      <c r="F237" s="61"/>
      <c r="G237" s="71"/>
      <c r="H237" s="61"/>
      <c r="I237" s="71"/>
      <c r="J237" s="61"/>
      <c r="K237" s="71"/>
      <c r="L237" s="230"/>
      <c r="M237" s="71"/>
    </row>
    <row r="238" spans="2:13" ht="13.15">
      <c r="B238" s="81" t="s">
        <v>25</v>
      </c>
      <c r="C238" s="82" t="s">
        <v>24</v>
      </c>
      <c r="D238" s="61"/>
      <c r="E238" s="71"/>
      <c r="F238" s="61"/>
      <c r="G238" s="71"/>
      <c r="H238" s="61"/>
      <c r="I238" s="71"/>
      <c r="J238" s="61"/>
      <c r="K238" s="71"/>
      <c r="L238" s="230"/>
      <c r="M238" s="71"/>
    </row>
    <row r="239" spans="2:13">
      <c r="D239" s="61"/>
      <c r="E239" s="59"/>
      <c r="F239" s="61"/>
      <c r="G239" s="59"/>
      <c r="H239" s="61"/>
      <c r="I239" s="59"/>
      <c r="J239" s="61"/>
      <c r="K239" s="59"/>
      <c r="L239" s="230"/>
      <c r="M239" s="228"/>
    </row>
    <row r="240" spans="2:13" ht="13.15">
      <c r="B240" s="20" t="s">
        <v>32</v>
      </c>
      <c r="D240" s="61"/>
      <c r="E240" s="71"/>
      <c r="F240" s="61"/>
      <c r="G240" s="71"/>
      <c r="H240" s="61"/>
      <c r="I240" s="71"/>
      <c r="J240" s="61"/>
      <c r="K240" s="94"/>
      <c r="L240" s="230"/>
      <c r="M240" s="71"/>
    </row>
    <row r="241" spans="2:13">
      <c r="D241" s="61"/>
      <c r="E241" s="59"/>
      <c r="F241" s="61"/>
      <c r="G241" s="59"/>
      <c r="H241" s="61"/>
      <c r="I241" s="59"/>
      <c r="J241" s="61"/>
      <c r="K241" s="59"/>
      <c r="L241" s="230"/>
      <c r="M241" s="228"/>
    </row>
    <row r="242" spans="2:13" ht="13.15">
      <c r="B242" s="20" t="s">
        <v>305</v>
      </c>
      <c r="D242" s="61"/>
      <c r="E242" s="55">
        <f>D244+D247+D250+D253+D256+D259+D262+D265+D268+D271+D274+D277+D280+D283</f>
        <v>0</v>
      </c>
      <c r="F242" s="61"/>
      <c r="G242" s="55">
        <f>F244+F247+F250+F253+F256+F259+F262+F265+F268+F271+F274+F277+F280+F283</f>
        <v>0</v>
      </c>
      <c r="H242" s="61"/>
      <c r="I242" s="55">
        <f>H244+H247+H250+H253+H256+H259+H262+H265+H268+H271+H274+H277+H280+H283</f>
        <v>0</v>
      </c>
      <c r="J242" s="61"/>
      <c r="K242" s="55">
        <f>J244+J247+J250+J253+J256+J259+J262+J265+J268+J271+J274+J277+J280+J283</f>
        <v>0</v>
      </c>
      <c r="L242" s="230"/>
      <c r="M242" s="55">
        <f>L244+L247+L250+L253+L256+L259+L262+L265+L268+L271+L274+L277+L280+L283</f>
        <v>0</v>
      </c>
    </row>
    <row r="243" spans="2:13">
      <c r="D243" s="61"/>
      <c r="E243" s="59"/>
      <c r="F243" s="61"/>
      <c r="G243" s="59"/>
      <c r="H243" s="61"/>
      <c r="I243" s="59"/>
      <c r="J243" s="61"/>
      <c r="K243" s="59"/>
      <c r="L243" s="230"/>
      <c r="M243" s="228"/>
    </row>
    <row r="244" spans="2:13" s="23" customFormat="1">
      <c r="B244" s="21">
        <v>1</v>
      </c>
      <c r="C244" s="96" t="s">
        <v>98</v>
      </c>
      <c r="D244" s="84">
        <f>D245+D246</f>
        <v>0</v>
      </c>
      <c r="E244" s="59"/>
      <c r="F244" s="84">
        <f>F245+F246</f>
        <v>0</v>
      </c>
      <c r="G244" s="59"/>
      <c r="H244" s="84">
        <f>H245+H246</f>
        <v>0</v>
      </c>
      <c r="I244" s="59"/>
      <c r="J244" s="84">
        <f>J245+J246</f>
        <v>0</v>
      </c>
      <c r="K244" s="59"/>
      <c r="L244" s="238">
        <f>L245+L246</f>
        <v>0</v>
      </c>
      <c r="M244" s="228"/>
    </row>
    <row r="245" spans="2:13" s="23" customFormat="1">
      <c r="B245" s="21"/>
      <c r="C245" s="85" t="s">
        <v>264</v>
      </c>
      <c r="D245" s="60"/>
      <c r="E245" s="59"/>
      <c r="F245" s="60"/>
      <c r="G245" s="59"/>
      <c r="H245" s="60"/>
      <c r="I245" s="59"/>
      <c r="J245" s="60"/>
      <c r="K245" s="59"/>
      <c r="L245" s="90"/>
      <c r="M245" s="228"/>
    </row>
    <row r="246" spans="2:13" s="23" customFormat="1">
      <c r="B246" s="21"/>
      <c r="C246" s="85" t="s">
        <v>265</v>
      </c>
      <c r="D246" s="60"/>
      <c r="E246" s="59"/>
      <c r="F246" s="60"/>
      <c r="G246" s="59"/>
      <c r="H246" s="60"/>
      <c r="I246" s="59"/>
      <c r="J246" s="60"/>
      <c r="K246" s="59"/>
      <c r="L246" s="90"/>
      <c r="M246" s="228"/>
    </row>
    <row r="247" spans="2:13" s="23" customFormat="1">
      <c r="B247" s="27">
        <f>B244+1</f>
        <v>2</v>
      </c>
      <c r="C247" s="96" t="s">
        <v>99</v>
      </c>
      <c r="D247" s="84">
        <f>D248+D249</f>
        <v>0</v>
      </c>
      <c r="E247" s="59"/>
      <c r="F247" s="84">
        <f>F248+F249</f>
        <v>0</v>
      </c>
      <c r="G247" s="59"/>
      <c r="H247" s="84">
        <f>H248+H249</f>
        <v>0</v>
      </c>
      <c r="I247" s="59"/>
      <c r="J247" s="84">
        <f>J248+J249</f>
        <v>0</v>
      </c>
      <c r="K247" s="59"/>
      <c r="L247" s="238">
        <f>L248+L249</f>
        <v>0</v>
      </c>
      <c r="M247" s="228"/>
    </row>
    <row r="248" spans="2:13" s="23" customFormat="1">
      <c r="B248" s="21"/>
      <c r="C248" s="85" t="s">
        <v>264</v>
      </c>
      <c r="D248" s="60"/>
      <c r="E248" s="59"/>
      <c r="F248" s="60"/>
      <c r="G248" s="59"/>
      <c r="H248" s="60"/>
      <c r="I248" s="59"/>
      <c r="J248" s="60"/>
      <c r="K248" s="59"/>
      <c r="L248" s="90"/>
      <c r="M248" s="228"/>
    </row>
    <row r="249" spans="2:13" s="23" customFormat="1">
      <c r="B249" s="21"/>
      <c r="C249" s="85" t="s">
        <v>265</v>
      </c>
      <c r="D249" s="60"/>
      <c r="E249" s="59"/>
      <c r="F249" s="60"/>
      <c r="G249" s="59"/>
      <c r="H249" s="60"/>
      <c r="I249" s="59"/>
      <c r="J249" s="60"/>
      <c r="K249" s="59"/>
      <c r="L249" s="90"/>
      <c r="M249" s="228"/>
    </row>
    <row r="250" spans="2:13" s="23" customFormat="1">
      <c r="B250" s="27">
        <f>B247+1</f>
        <v>3</v>
      </c>
      <c r="C250" s="96" t="s">
        <v>101</v>
      </c>
      <c r="D250" s="84">
        <f>D251+D252</f>
        <v>0</v>
      </c>
      <c r="E250" s="59"/>
      <c r="F250" s="84">
        <f>F251+F252</f>
        <v>0</v>
      </c>
      <c r="G250" s="59"/>
      <c r="H250" s="84">
        <f>H251+H252</f>
        <v>0</v>
      </c>
      <c r="I250" s="59"/>
      <c r="J250" s="84">
        <f>J251+J252</f>
        <v>0</v>
      </c>
      <c r="K250" s="59"/>
      <c r="L250" s="238">
        <f>L251+L252</f>
        <v>0</v>
      </c>
      <c r="M250" s="228"/>
    </row>
    <row r="251" spans="2:13" s="23" customFormat="1">
      <c r="B251" s="21"/>
      <c r="C251" s="85" t="s">
        <v>264</v>
      </c>
      <c r="D251" s="60"/>
      <c r="E251" s="59"/>
      <c r="F251" s="60"/>
      <c r="G251" s="59"/>
      <c r="H251" s="60"/>
      <c r="I251" s="59"/>
      <c r="J251" s="60"/>
      <c r="K251" s="59"/>
      <c r="L251" s="90"/>
      <c r="M251" s="228"/>
    </row>
    <row r="252" spans="2:13" s="23" customFormat="1">
      <c r="B252" s="21"/>
      <c r="C252" s="85" t="s">
        <v>265</v>
      </c>
      <c r="D252" s="60"/>
      <c r="E252" s="59"/>
      <c r="F252" s="60"/>
      <c r="G252" s="59"/>
      <c r="H252" s="60"/>
      <c r="I252" s="59"/>
      <c r="J252" s="60"/>
      <c r="K252" s="59"/>
      <c r="L252" s="90"/>
      <c r="M252" s="228"/>
    </row>
    <row r="253" spans="2:13" s="23" customFormat="1">
      <c r="B253" s="27">
        <f>B250+1</f>
        <v>4</v>
      </c>
      <c r="C253" s="96" t="s">
        <v>69</v>
      </c>
      <c r="D253" s="84">
        <f>D254+D255</f>
        <v>0</v>
      </c>
      <c r="E253" s="59"/>
      <c r="F253" s="84">
        <f>F254+F255</f>
        <v>0</v>
      </c>
      <c r="G253" s="59"/>
      <c r="H253" s="84">
        <f>H254+H255</f>
        <v>0</v>
      </c>
      <c r="I253" s="59"/>
      <c r="J253" s="84">
        <f>J254+J255</f>
        <v>0</v>
      </c>
      <c r="K253" s="59"/>
      <c r="L253" s="238">
        <f>L254+L255</f>
        <v>0</v>
      </c>
      <c r="M253" s="228"/>
    </row>
    <row r="254" spans="2:13" s="23" customFormat="1">
      <c r="B254" s="21"/>
      <c r="C254" s="85" t="s">
        <v>264</v>
      </c>
      <c r="D254" s="60"/>
      <c r="E254" s="59"/>
      <c r="F254" s="90"/>
      <c r="G254" s="59"/>
      <c r="H254" s="90"/>
      <c r="I254" s="59"/>
      <c r="J254" s="93"/>
      <c r="K254" s="59"/>
      <c r="L254" s="90"/>
      <c r="M254" s="228"/>
    </row>
    <row r="255" spans="2:13" s="23" customFormat="1">
      <c r="B255" s="21"/>
      <c r="C255" s="85" t="s">
        <v>265</v>
      </c>
      <c r="D255" s="60"/>
      <c r="E255" s="59"/>
      <c r="F255" s="60"/>
      <c r="G255" s="59"/>
      <c r="H255" s="60"/>
      <c r="I255" s="59"/>
      <c r="J255" s="60"/>
      <c r="K255" s="59"/>
      <c r="L255" s="90"/>
      <c r="M255" s="228"/>
    </row>
    <row r="256" spans="2:13" s="23" customFormat="1">
      <c r="B256" s="27">
        <f>B253+1</f>
        <v>5</v>
      </c>
      <c r="C256" s="96" t="s">
        <v>208</v>
      </c>
      <c r="D256" s="84">
        <f>D257+D258</f>
        <v>0</v>
      </c>
      <c r="E256" s="59"/>
      <c r="F256" s="84">
        <f>F257+F258</f>
        <v>0</v>
      </c>
      <c r="G256" s="59"/>
      <c r="H256" s="84">
        <f>H257+H258</f>
        <v>0</v>
      </c>
      <c r="I256" s="59"/>
      <c r="J256" s="84">
        <f>J257+J258</f>
        <v>0</v>
      </c>
      <c r="K256" s="59"/>
      <c r="L256" s="238">
        <f>L257+L258</f>
        <v>0</v>
      </c>
      <c r="M256" s="228"/>
    </row>
    <row r="257" spans="2:13" s="23" customFormat="1">
      <c r="B257" s="21"/>
      <c r="C257" s="85" t="s">
        <v>264</v>
      </c>
      <c r="D257" s="60"/>
      <c r="E257" s="59"/>
      <c r="F257" s="60"/>
      <c r="G257" s="59"/>
      <c r="H257" s="60"/>
      <c r="I257" s="59"/>
      <c r="J257" s="60"/>
      <c r="K257" s="59"/>
      <c r="L257" s="90"/>
      <c r="M257" s="228"/>
    </row>
    <row r="258" spans="2:13" s="23" customFormat="1">
      <c r="B258" s="21"/>
      <c r="C258" s="85" t="s">
        <v>265</v>
      </c>
      <c r="D258" s="60"/>
      <c r="E258" s="59"/>
      <c r="F258" s="60"/>
      <c r="G258" s="59"/>
      <c r="H258" s="90"/>
      <c r="I258" s="59"/>
      <c r="J258" s="90"/>
      <c r="K258" s="59"/>
      <c r="L258" s="90"/>
      <c r="M258" s="228"/>
    </row>
    <row r="259" spans="2:13" s="23" customFormat="1">
      <c r="B259" s="27">
        <f>B256+1</f>
        <v>6</v>
      </c>
      <c r="C259" s="96" t="s">
        <v>209</v>
      </c>
      <c r="D259" s="84">
        <f>D260+D261</f>
        <v>0</v>
      </c>
      <c r="E259" s="59"/>
      <c r="F259" s="84">
        <f>F260+F261</f>
        <v>0</v>
      </c>
      <c r="G259" s="59"/>
      <c r="H259" s="84">
        <f>H260+H261</f>
        <v>0</v>
      </c>
      <c r="I259" s="59"/>
      <c r="J259" s="84">
        <f>J260+J261</f>
        <v>0</v>
      </c>
      <c r="K259" s="59"/>
      <c r="L259" s="238">
        <f>L260+L261</f>
        <v>0</v>
      </c>
      <c r="M259" s="228"/>
    </row>
    <row r="260" spans="2:13" s="23" customFormat="1">
      <c r="B260" s="21"/>
      <c r="C260" s="85" t="s">
        <v>264</v>
      </c>
      <c r="D260" s="60"/>
      <c r="E260" s="59"/>
      <c r="F260" s="60"/>
      <c r="G260" s="59"/>
      <c r="H260" s="60"/>
      <c r="I260" s="59"/>
      <c r="J260" s="60"/>
      <c r="K260" s="59"/>
      <c r="L260" s="90"/>
      <c r="M260" s="228"/>
    </row>
    <row r="261" spans="2:13" s="23" customFormat="1">
      <c r="B261" s="21"/>
      <c r="C261" s="85" t="s">
        <v>265</v>
      </c>
      <c r="D261" s="60"/>
      <c r="E261" s="59"/>
      <c r="F261" s="60"/>
      <c r="G261" s="59"/>
      <c r="H261" s="60"/>
      <c r="I261" s="59"/>
      <c r="J261" s="60"/>
      <c r="K261" s="59"/>
      <c r="L261" s="90"/>
      <c r="M261" s="228"/>
    </row>
    <row r="262" spans="2:13" s="23" customFormat="1">
      <c r="B262" s="27">
        <f>B259+1</f>
        <v>7</v>
      </c>
      <c r="C262" s="96" t="s">
        <v>210</v>
      </c>
      <c r="D262" s="84">
        <f>D263+D264</f>
        <v>0</v>
      </c>
      <c r="E262" s="59"/>
      <c r="F262" s="84">
        <f>F263+F264</f>
        <v>0</v>
      </c>
      <c r="G262" s="59"/>
      <c r="H262" s="84">
        <f>H263+H264</f>
        <v>0</v>
      </c>
      <c r="I262" s="59"/>
      <c r="J262" s="84">
        <f>J263+J264</f>
        <v>0</v>
      </c>
      <c r="K262" s="59"/>
      <c r="L262" s="238">
        <f>L263+L264</f>
        <v>0</v>
      </c>
      <c r="M262" s="228"/>
    </row>
    <row r="263" spans="2:13" s="23" customFormat="1">
      <c r="B263" s="21"/>
      <c r="C263" s="85" t="s">
        <v>264</v>
      </c>
      <c r="D263" s="60"/>
      <c r="E263" s="59"/>
      <c r="F263" s="90"/>
      <c r="G263" s="59"/>
      <c r="H263" s="90"/>
      <c r="I263" s="59"/>
      <c r="J263" s="93"/>
      <c r="K263" s="59"/>
      <c r="L263" s="90"/>
      <c r="M263" s="228"/>
    </row>
    <row r="264" spans="2:13" s="23" customFormat="1">
      <c r="B264" s="21"/>
      <c r="C264" s="85" t="s">
        <v>265</v>
      </c>
      <c r="D264" s="60"/>
      <c r="E264" s="59"/>
      <c r="F264" s="60"/>
      <c r="G264" s="59"/>
      <c r="H264" s="60"/>
      <c r="I264" s="59"/>
      <c r="J264" s="60"/>
      <c r="K264" s="59"/>
      <c r="L264" s="90"/>
      <c r="M264" s="228"/>
    </row>
    <row r="265" spans="2:13" s="23" customFormat="1">
      <c r="B265" s="27">
        <f>B262+1</f>
        <v>8</v>
      </c>
      <c r="C265" s="96" t="s">
        <v>211</v>
      </c>
      <c r="D265" s="84">
        <f>D266+D267</f>
        <v>0</v>
      </c>
      <c r="E265" s="59"/>
      <c r="F265" s="84">
        <f>F266+F267</f>
        <v>0</v>
      </c>
      <c r="G265" s="59"/>
      <c r="H265" s="84">
        <f>H266+H267</f>
        <v>0</v>
      </c>
      <c r="I265" s="59"/>
      <c r="J265" s="84">
        <f>J266+J267</f>
        <v>0</v>
      </c>
      <c r="K265" s="59"/>
      <c r="L265" s="238">
        <f>L266+L267</f>
        <v>0</v>
      </c>
      <c r="M265" s="228"/>
    </row>
    <row r="266" spans="2:13" s="23" customFormat="1">
      <c r="B266" s="21"/>
      <c r="C266" s="85" t="s">
        <v>264</v>
      </c>
      <c r="D266" s="60"/>
      <c r="E266" s="59"/>
      <c r="F266" s="60"/>
      <c r="G266" s="59"/>
      <c r="H266" s="60"/>
      <c r="I266" s="59"/>
      <c r="J266" s="60"/>
      <c r="K266" s="59"/>
      <c r="L266" s="90"/>
      <c r="M266" s="228"/>
    </row>
    <row r="267" spans="2:13" s="23" customFormat="1">
      <c r="B267" s="21"/>
      <c r="C267" s="85" t="s">
        <v>265</v>
      </c>
      <c r="D267" s="60"/>
      <c r="E267" s="59"/>
      <c r="F267" s="60"/>
      <c r="G267" s="59"/>
      <c r="H267" s="60"/>
      <c r="I267" s="59"/>
      <c r="J267" s="60"/>
      <c r="K267" s="59"/>
      <c r="L267" s="90"/>
      <c r="M267" s="228"/>
    </row>
    <row r="268" spans="2:13" s="23" customFormat="1">
      <c r="B268" s="27">
        <f>B265+1</f>
        <v>9</v>
      </c>
      <c r="C268" s="96" t="s">
        <v>26</v>
      </c>
      <c r="D268" s="84">
        <f>D269+D270</f>
        <v>0</v>
      </c>
      <c r="E268" s="59"/>
      <c r="F268" s="84">
        <f>F269+F270</f>
        <v>0</v>
      </c>
      <c r="G268" s="59"/>
      <c r="H268" s="84">
        <f>H269+H270</f>
        <v>0</v>
      </c>
      <c r="I268" s="59"/>
      <c r="J268" s="84">
        <f>J269+J270</f>
        <v>0</v>
      </c>
      <c r="K268" s="59"/>
      <c r="L268" s="238">
        <f>L269+L270</f>
        <v>0</v>
      </c>
      <c r="M268" s="228"/>
    </row>
    <row r="269" spans="2:13" s="23" customFormat="1">
      <c r="B269" s="21"/>
      <c r="C269" s="85" t="s">
        <v>264</v>
      </c>
      <c r="D269" s="60"/>
      <c r="E269" s="59"/>
      <c r="F269" s="60"/>
      <c r="G269" s="59"/>
      <c r="H269" s="60"/>
      <c r="I269" s="59"/>
      <c r="J269" s="60"/>
      <c r="K269" s="59"/>
      <c r="L269" s="90"/>
      <c r="M269" s="228"/>
    </row>
    <row r="270" spans="2:13" s="23" customFormat="1">
      <c r="B270" s="21"/>
      <c r="C270" s="85" t="s">
        <v>265</v>
      </c>
      <c r="D270" s="60"/>
      <c r="E270" s="59"/>
      <c r="F270" s="60"/>
      <c r="G270" s="59"/>
      <c r="H270" s="60"/>
      <c r="I270" s="59"/>
      <c r="J270" s="60"/>
      <c r="K270" s="59"/>
      <c r="L270" s="90"/>
      <c r="M270" s="228"/>
    </row>
    <row r="271" spans="2:13" s="23" customFormat="1">
      <c r="B271" s="27">
        <f>B268+1</f>
        <v>10</v>
      </c>
      <c r="C271" s="96" t="s">
        <v>71</v>
      </c>
      <c r="D271" s="84">
        <f>D272+D273</f>
        <v>0</v>
      </c>
      <c r="E271" s="59"/>
      <c r="F271" s="84">
        <f>F272+F273</f>
        <v>0</v>
      </c>
      <c r="G271" s="59"/>
      <c r="H271" s="84">
        <f>H272+H273</f>
        <v>0</v>
      </c>
      <c r="I271" s="59"/>
      <c r="J271" s="84">
        <f>J272+J273</f>
        <v>0</v>
      </c>
      <c r="K271" s="59"/>
      <c r="L271" s="238">
        <f>L272+L273</f>
        <v>0</v>
      </c>
      <c r="M271" s="228"/>
    </row>
    <row r="272" spans="2:13" s="23" customFormat="1">
      <c r="B272" s="21"/>
      <c r="C272" s="85" t="s">
        <v>264</v>
      </c>
      <c r="D272" s="60"/>
      <c r="E272" s="59"/>
      <c r="F272" s="60"/>
      <c r="G272" s="59"/>
      <c r="H272" s="60"/>
      <c r="I272" s="59"/>
      <c r="J272" s="60"/>
      <c r="K272" s="59"/>
      <c r="L272" s="90"/>
      <c r="M272" s="228"/>
    </row>
    <row r="273" spans="2:13" s="23" customFormat="1">
      <c r="B273" s="21"/>
      <c r="C273" s="85" t="s">
        <v>265</v>
      </c>
      <c r="D273" s="60"/>
      <c r="E273" s="59"/>
      <c r="F273" s="60"/>
      <c r="G273" s="59"/>
      <c r="H273" s="60"/>
      <c r="I273" s="59"/>
      <c r="J273" s="60"/>
      <c r="K273" s="59"/>
      <c r="L273" s="90"/>
      <c r="M273" s="228"/>
    </row>
    <row r="274" spans="2:13" s="23" customFormat="1">
      <c r="B274" s="27">
        <f>B271+1</f>
        <v>11</v>
      </c>
      <c r="C274" s="96" t="s">
        <v>72</v>
      </c>
      <c r="D274" s="84">
        <f>D275+D276</f>
        <v>0</v>
      </c>
      <c r="E274" s="59"/>
      <c r="F274" s="84">
        <f>F275+F276</f>
        <v>0</v>
      </c>
      <c r="G274" s="59"/>
      <c r="H274" s="84">
        <f>H275+H276</f>
        <v>0</v>
      </c>
      <c r="I274" s="59"/>
      <c r="J274" s="84">
        <f>J275+J276</f>
        <v>0</v>
      </c>
      <c r="K274" s="59"/>
      <c r="L274" s="238">
        <f>L275+L276</f>
        <v>0</v>
      </c>
      <c r="M274" s="228"/>
    </row>
    <row r="275" spans="2:13" s="23" customFormat="1">
      <c r="B275" s="21"/>
      <c r="C275" s="85" t="s">
        <v>264</v>
      </c>
      <c r="D275" s="60"/>
      <c r="E275" s="59"/>
      <c r="F275" s="60"/>
      <c r="G275" s="59"/>
      <c r="H275" s="60"/>
      <c r="I275" s="59"/>
      <c r="J275" s="60"/>
      <c r="K275" s="59"/>
      <c r="L275" s="90"/>
      <c r="M275" s="228"/>
    </row>
    <row r="276" spans="2:13" s="23" customFormat="1">
      <c r="B276" s="21"/>
      <c r="C276" s="85" t="s">
        <v>265</v>
      </c>
      <c r="D276" s="60"/>
      <c r="E276" s="59"/>
      <c r="F276" s="60"/>
      <c r="G276" s="59"/>
      <c r="H276" s="60"/>
      <c r="I276" s="59"/>
      <c r="J276" s="60"/>
      <c r="K276" s="59"/>
      <c r="L276" s="90"/>
      <c r="M276" s="228"/>
    </row>
    <row r="277" spans="2:13" s="23" customFormat="1">
      <c r="B277" s="27">
        <f>B274+1</f>
        <v>12</v>
      </c>
      <c r="C277" s="96" t="s">
        <v>205</v>
      </c>
      <c r="D277" s="84">
        <f>D278+D279</f>
        <v>0</v>
      </c>
      <c r="E277" s="59"/>
      <c r="F277" s="84">
        <f>F278+F279</f>
        <v>0</v>
      </c>
      <c r="G277" s="59"/>
      <c r="H277" s="84">
        <f>H278+H279</f>
        <v>0</v>
      </c>
      <c r="I277" s="59"/>
      <c r="J277" s="84">
        <f>J278+J279</f>
        <v>0</v>
      </c>
      <c r="K277" s="59"/>
      <c r="L277" s="238">
        <f>L278+L279</f>
        <v>0</v>
      </c>
      <c r="M277" s="228"/>
    </row>
    <row r="278" spans="2:13" s="23" customFormat="1">
      <c r="B278" s="21"/>
      <c r="C278" s="85" t="s">
        <v>264</v>
      </c>
      <c r="D278" s="60"/>
      <c r="E278" s="59"/>
      <c r="F278" s="90"/>
      <c r="G278" s="59"/>
      <c r="H278" s="90"/>
      <c r="I278" s="59"/>
      <c r="J278" s="93"/>
      <c r="K278" s="59"/>
      <c r="L278" s="90"/>
      <c r="M278" s="228"/>
    </row>
    <row r="279" spans="2:13" s="23" customFormat="1">
      <c r="B279" s="21"/>
      <c r="C279" s="85" t="s">
        <v>265</v>
      </c>
      <c r="D279" s="60"/>
      <c r="E279" s="59"/>
      <c r="F279" s="60"/>
      <c r="G279" s="59"/>
      <c r="H279" s="60"/>
      <c r="I279" s="59"/>
      <c r="J279" s="60"/>
      <c r="K279" s="59"/>
      <c r="L279" s="90"/>
      <c r="M279" s="228"/>
    </row>
    <row r="280" spans="2:13" s="23" customFormat="1">
      <c r="B280" s="27">
        <f>B277+1</f>
        <v>13</v>
      </c>
      <c r="C280" s="96" t="s">
        <v>73</v>
      </c>
      <c r="D280" s="84">
        <f>D281+D282</f>
        <v>0</v>
      </c>
      <c r="E280" s="59"/>
      <c r="F280" s="84">
        <f>F281+F282</f>
        <v>0</v>
      </c>
      <c r="G280" s="59"/>
      <c r="H280" s="84">
        <f>H281+H282</f>
        <v>0</v>
      </c>
      <c r="I280" s="59"/>
      <c r="J280" s="84">
        <f>J281+J282</f>
        <v>0</v>
      </c>
      <c r="K280" s="59"/>
      <c r="L280" s="238">
        <f>L281+L282</f>
        <v>0</v>
      </c>
      <c r="M280" s="228"/>
    </row>
    <row r="281" spans="2:13" s="23" customFormat="1">
      <c r="B281" s="21"/>
      <c r="C281" s="85" t="s">
        <v>264</v>
      </c>
      <c r="D281" s="60"/>
      <c r="E281" s="59"/>
      <c r="F281" s="90"/>
      <c r="G281" s="59"/>
      <c r="H281" s="90"/>
      <c r="I281" s="59"/>
      <c r="J281" s="93"/>
      <c r="K281" s="59"/>
      <c r="L281" s="90"/>
      <c r="M281" s="228"/>
    </row>
    <row r="282" spans="2:13" s="23" customFormat="1">
      <c r="B282" s="21"/>
      <c r="C282" s="85" t="s">
        <v>265</v>
      </c>
      <c r="D282" s="60"/>
      <c r="E282" s="59"/>
      <c r="F282" s="60"/>
      <c r="G282" s="59"/>
      <c r="H282" s="60"/>
      <c r="I282" s="59"/>
      <c r="J282" s="60"/>
      <c r="K282" s="59"/>
      <c r="L282" s="90"/>
      <c r="M282" s="228"/>
    </row>
    <row r="283" spans="2:13" s="23" customFormat="1">
      <c r="B283" s="27">
        <f>B280+1</f>
        <v>14</v>
      </c>
      <c r="C283" s="96" t="s">
        <v>74</v>
      </c>
      <c r="D283" s="84">
        <f>D284+D285</f>
        <v>0</v>
      </c>
      <c r="E283" s="59"/>
      <c r="F283" s="84">
        <f>F284+F285</f>
        <v>0</v>
      </c>
      <c r="G283" s="59"/>
      <c r="H283" s="84">
        <f>H284+H285</f>
        <v>0</v>
      </c>
      <c r="I283" s="59"/>
      <c r="J283" s="84">
        <f>J284+J285</f>
        <v>0</v>
      </c>
      <c r="K283" s="59"/>
      <c r="L283" s="238">
        <f>L284+L285</f>
        <v>0</v>
      </c>
      <c r="M283" s="228"/>
    </row>
    <row r="284" spans="2:13" s="23" customFormat="1">
      <c r="B284" s="21"/>
      <c r="C284" s="85" t="s">
        <v>264</v>
      </c>
      <c r="D284" s="60"/>
      <c r="E284" s="59"/>
      <c r="F284" s="90"/>
      <c r="G284" s="59"/>
      <c r="H284" s="90"/>
      <c r="I284" s="59"/>
      <c r="J284" s="93"/>
      <c r="K284" s="59"/>
      <c r="L284" s="90"/>
      <c r="M284" s="228"/>
    </row>
    <row r="285" spans="2:13" s="23" customFormat="1">
      <c r="B285" s="21"/>
      <c r="C285" s="85" t="s">
        <v>265</v>
      </c>
      <c r="D285" s="60"/>
      <c r="E285" s="59"/>
      <c r="F285" s="60"/>
      <c r="G285" s="59"/>
      <c r="H285" s="60"/>
      <c r="I285" s="59"/>
      <c r="J285" s="60"/>
      <c r="K285" s="59"/>
      <c r="L285" s="90"/>
      <c r="M285" s="228"/>
    </row>
    <row r="286" spans="2:13" s="23" customFormat="1">
      <c r="B286" s="27"/>
      <c r="D286" s="61"/>
      <c r="E286" s="59"/>
      <c r="F286" s="61"/>
      <c r="G286" s="59"/>
      <c r="H286" s="61"/>
      <c r="I286" s="59"/>
      <c r="J286" s="61"/>
      <c r="K286" s="59"/>
      <c r="L286" s="230"/>
      <c r="M286" s="228"/>
    </row>
    <row r="287" spans="2:13" ht="13.15">
      <c r="B287" s="97" t="s">
        <v>335</v>
      </c>
      <c r="D287" s="61"/>
      <c r="E287" s="86">
        <f>SUM(E289:E291)</f>
        <v>0</v>
      </c>
      <c r="F287" s="61"/>
      <c r="G287" s="86">
        <f>SUM(G289:G291)</f>
        <v>0</v>
      </c>
      <c r="H287" s="61"/>
      <c r="I287" s="86">
        <f>SUM(I289:I291)</f>
        <v>0</v>
      </c>
      <c r="J287" s="61"/>
      <c r="K287" s="86">
        <f>SUM(K289:K291)</f>
        <v>0</v>
      </c>
      <c r="L287" s="230"/>
      <c r="M287" s="87">
        <f>SUM(M289:M291)</f>
        <v>0</v>
      </c>
    </row>
    <row r="288" spans="2:13" ht="13.15">
      <c r="B288" s="20"/>
      <c r="D288" s="61"/>
      <c r="E288" s="83"/>
      <c r="F288" s="61"/>
      <c r="G288" s="83"/>
      <c r="H288" s="61"/>
      <c r="I288" s="83"/>
      <c r="J288" s="61"/>
      <c r="K288" s="83"/>
      <c r="L288" s="230"/>
      <c r="M288" s="237"/>
    </row>
    <row r="289" spans="2:13" ht="13.15">
      <c r="B289" s="20"/>
      <c r="C289" s="82" t="s">
        <v>75</v>
      </c>
      <c r="D289" s="61"/>
      <c r="E289" s="57"/>
      <c r="F289" s="61"/>
      <c r="G289" s="71"/>
      <c r="H289" s="61"/>
      <c r="I289" s="71"/>
      <c r="J289" s="61"/>
      <c r="K289" s="71"/>
      <c r="L289" s="230"/>
      <c r="M289" s="71"/>
    </row>
    <row r="290" spans="2:13" ht="13.15">
      <c r="B290" s="20"/>
      <c r="C290" s="82" t="s">
        <v>15</v>
      </c>
      <c r="D290" s="61"/>
      <c r="E290" s="57"/>
      <c r="F290" s="61"/>
      <c r="G290" s="92"/>
      <c r="H290" s="61"/>
      <c r="I290" s="92"/>
      <c r="J290" s="61"/>
      <c r="K290" s="92"/>
      <c r="L290" s="230"/>
      <c r="M290" s="91"/>
    </row>
    <row r="291" spans="2:13" ht="13.15">
      <c r="B291" s="20"/>
      <c r="C291" s="82" t="s">
        <v>16</v>
      </c>
      <c r="D291" s="61"/>
      <c r="E291" s="57"/>
      <c r="F291" s="61"/>
      <c r="G291" s="71"/>
      <c r="H291" s="61"/>
      <c r="I291" s="71"/>
      <c r="J291" s="61"/>
      <c r="K291" s="71"/>
      <c r="L291" s="230"/>
      <c r="M291" s="71"/>
    </row>
    <row r="292" spans="2:13" ht="13.8" thickBot="1">
      <c r="B292" s="20"/>
      <c r="D292" s="61"/>
      <c r="E292" s="87"/>
      <c r="F292" s="61"/>
      <c r="G292" s="87"/>
      <c r="H292" s="61"/>
      <c r="I292" s="87"/>
      <c r="J292" s="61"/>
      <c r="K292" s="87"/>
      <c r="L292" s="230"/>
      <c r="M292" s="87"/>
    </row>
    <row r="293" spans="2:13" ht="13.8" thickBot="1">
      <c r="B293" s="38" t="s">
        <v>142</v>
      </c>
      <c r="C293" s="39"/>
      <c r="D293" s="70"/>
      <c r="E293" s="40">
        <f>E227+E234+E240+E242+E287</f>
        <v>0</v>
      </c>
      <c r="F293" s="70"/>
      <c r="G293" s="40">
        <f>G227+G234+G240+G242+G287</f>
        <v>0</v>
      </c>
      <c r="H293" s="70"/>
      <c r="I293" s="40">
        <f>I227+I234+I240+I242+I287</f>
        <v>0</v>
      </c>
      <c r="J293" s="70"/>
      <c r="K293" s="40">
        <f>K227+K234+K240+K242+K287</f>
        <v>0</v>
      </c>
      <c r="L293" s="239"/>
      <c r="M293" s="40">
        <f>M227+M234+M240+M242+M287</f>
        <v>0</v>
      </c>
    </row>
    <row r="294" spans="2:13">
      <c r="D294" s="61"/>
      <c r="E294" s="59"/>
      <c r="F294" s="61"/>
      <c r="G294" s="59"/>
      <c r="H294" s="61"/>
      <c r="I294" s="59"/>
      <c r="J294" s="61"/>
      <c r="K294" s="59"/>
      <c r="L294" s="230"/>
      <c r="M294" s="228"/>
    </row>
    <row r="295" spans="2:13">
      <c r="C295" s="15" t="s">
        <v>271</v>
      </c>
      <c r="D295" s="98"/>
      <c r="E295" s="74">
        <f>E293-E224</f>
        <v>0</v>
      </c>
      <c r="F295" s="73"/>
      <c r="G295" s="74">
        <f>G293-G224</f>
        <v>0</v>
      </c>
      <c r="H295" s="73"/>
      <c r="I295" s="74">
        <f>I293-I224</f>
        <v>0</v>
      </c>
      <c r="J295" s="73"/>
      <c r="K295" s="74">
        <f>K293-K224</f>
        <v>0</v>
      </c>
      <c r="L295" s="240"/>
      <c r="M295" s="241">
        <f>M293-M224</f>
        <v>0</v>
      </c>
    </row>
  </sheetData>
  <phoneticPr fontId="0"/>
  <dataValidations xWindow="909" yWindow="540" count="19">
    <dataValidation type="custom" allowBlank="1" showInputMessage="1" showErrorMessage="1" errorTitle="Errore" error="Nella voce B.7 si è già inserito il valore complessivo dei &quot;costi per servizi&quot;. Quindi, non si deve inserire il valore di dettaglio. Se lo si volesse fare, bisogna cancellare il valore inserito nella riga B.7." promptTitle="Dettaglio Spese per servizi" prompt="Se viene inserito un valore nelle righe di dettaglio, nella voce &quot;costi per servizi&quot; (voce B.7) non va inserito alcun valore. La cella deve essere vuota." sqref="J24:J33 J36:J65 L24:L33 L36:L65" xr:uid="{00000000-0002-0000-0300-000000000000}">
      <formula1>$J$22=""</formula1>
    </dataValidation>
    <dataValidation allowBlank="1" showErrorMessage="1" prompt="Voci di dettaglio dei &quot;proventi diversi&quot;" sqref="H198 J198 H201 J201 L201 L198" xr:uid="{00000000-0002-0000-0300-000001000000}"/>
    <dataValidation allowBlank="1" showErrorMessage="1" sqref="J101 D101 F101 H101 L101" xr:uid="{00000000-0002-0000-0300-000002000000}"/>
    <dataValidation allowBlank="1" showInputMessage="1" showErrorMessage="1" prompt="Inserire il valore complessivo solo quando nella nota integrativa non c'è il dettaglio. In questo caso, dopo l'inserimento, passare alla voce 18 &quot;Rivalutazioni&quot;._x000a_In caso contrario procedere al riempimento delle righe di dettaglio successive." sqref="J102 F102 H102 D102 L102" xr:uid="{00000000-0002-0000-0300-000003000000}"/>
    <dataValidation allowBlank="1" showErrorMessage="1" prompt="Inserire il valore complessivo solo quando nella nota integrativa non c'è il dettaglio. In questo caso, dopo l'inserimento, passare alla voce 17 &quot;Interessi/oneri&quot;._x000a_In caso contrario procedere al riempimento delle righe di dettaglio successive." sqref="J97 F97 H97 D97 L97" xr:uid="{00000000-0002-0000-0300-000004000000}"/>
    <dataValidation allowBlank="1" showInputMessage="1" showErrorMessage="1" prompt="Inserire il valore complessivo solo quando nella nota integrativa non c'è il dettaglio. In questo caso, dopo l'inserimento, passare alla voce B.9 &quot;Costi per il personale&quot;. In caso contrario procedere al riempimento delle righe di dettaglio successive." sqref="J67 H67 D67 F67 L67" xr:uid="{00000000-0002-0000-0300-000005000000}"/>
    <dataValidation allowBlank="1" showInputMessage="1" showErrorMessage="1" prompt="Inserire il valore complessivo solo quando nella nota integrativa non c'è il dettaglio. In questo caso, dopo l'inserimento, passare alla voce C.15 &quot;Proventi da partecipazion&quot;._x000a_In caso contrario procedere al riempimento delle righe di dettaglio successive." sqref="J84 H84 D84 F84 L84" xr:uid="{00000000-0002-0000-0300-000006000000}"/>
    <dataValidation type="custom" allowBlank="1" showInputMessage="1" showErrorMessage="1" errorTitle="Errore" error="Nella voce B.7 si è già inserito il valore complessivo dei &quot;costi per servizi&quot;. Quindi, non si deve inserire il valore di dettaglio. Se lo si volesse fare, bisogna cancellare il valore inserito nella riga B.7." promptTitle="Dettaglio Spese per servizi" prompt="Se viene inserito un valore nelle righe di dettaglio, nella voce &quot;costi per servizi&quot; (voce B.7) non va inserito alcun valore. La cella deve essere vuota." sqref="D24:D33 D36:D65" xr:uid="{00000000-0002-0000-0300-000007000000}">
      <formula1>$D$22=""</formula1>
    </dataValidation>
    <dataValidation type="custom" allowBlank="1" showInputMessage="1" showErrorMessage="1" errorTitle="Errore" error="Nella voce B.7 si è già inserito il valore complessivo dei &quot;costi per servizi&quot;. Quindi, non si deve inserire il valore di dettaglio. Se lo si volesse fare, bisogna cancellare il valore inserito nella riga B.7." promptTitle="Dettaglio Spese per servizi" prompt="Se viene inserito un valore nelle righe di dettaglio, nella voce &quot;costi per servizi&quot; (voce B.7) non va inserito alcun valore. La cella deve essere vuota." sqref="F24:F33 F36:F65" xr:uid="{00000000-0002-0000-0300-000008000000}">
      <formula1>$F$22=""</formula1>
    </dataValidation>
    <dataValidation type="custom" allowBlank="1" showInputMessage="1" showErrorMessage="1" errorTitle="Errore" error="Nella voce B.7 si è già inserito il valore complessivo dei &quot;costi per servizi&quot;. Quindi, non si deve inserire il valore di dettaglio. Se lo si volesse fare, bisogna cancellare il valore inserito nella riga B.7." promptTitle="Dettaglio Spese per servizi" prompt="Se viene inserito un valore nelle righe di dettaglio, nella voce &quot;costi per servizi&quot; (voce B.7) non va inserito alcun valore. La cella deve essere vuota." sqref="H24:H33 H36:H65" xr:uid="{00000000-0002-0000-0300-000009000000}">
      <formula1>$H$22=""</formula1>
    </dataValidation>
    <dataValidation type="custom" allowBlank="1" showInputMessage="1" showErrorMessage="1" errorTitle="Errore" error="Nella voce B.8 si è già inserito il valore complessivo dei &quot;costi per godimento dei beni di terzi&quot;.  Quindi, non inserire valori in questa cella. Se lo si volesse fare, bisogna cancellare il valore inserito nella riga B.8." promptTitle="Dettaglio &quot;Godim. beni di terzi&quot;" prompt="Se viene inserito un valore nelle righe di dettaglio, nella voce &quot;costi per godimento beni di terzi&quot; (voce B.8) non va inserito alcun valore. La cella deve essere vuota." sqref="D68:D69" xr:uid="{00000000-0002-0000-0300-00000A000000}">
      <formula1>$D$67=""</formula1>
    </dataValidation>
    <dataValidation type="custom" allowBlank="1" showInputMessage="1" showErrorMessage="1" errorTitle="Errore" error="Nella voce B.8 si è già inserito il valore complessivo dei &quot;costi per godimento dei beni di terzi&quot;.  Quindi, non inserire valori in questa cella. Se lo si volesse fare, bisogna cancellare il valore inserito nella riga B.8." promptTitle="Dettaglio &quot;Godim. beni di terzi&quot;" prompt="Se viene inserito un valore nelle righe di dettaglio, nella voce &quot;costi per godimento beni di terzi&quot; (voce B.8) non va inserito alcun valore. La cella deve essere vuota." sqref="F68:F69" xr:uid="{00000000-0002-0000-0300-00000B000000}">
      <formula1>$F$67=""</formula1>
    </dataValidation>
    <dataValidation type="custom" allowBlank="1" showInputMessage="1" showErrorMessage="1" errorTitle="Errore" error="Nella voce B.8 si è già inserito il valore complessivo dei &quot;costi per godimento dei beni di terzi&quot;.  Quindi, non inserire valori in questa cella. Se lo si volesse fare, bisogna cancellare il valore inserito nella riga B.8." promptTitle="Dettaglio &quot;Godim. beni di terzi&quot;" prompt="Se viene inserito un valore nelle righe di dettaglio, nella voce &quot;costi per godimento beni di terzi&quot; (voce B.8) non va inserito alcun valore. La cella deve essere vuota." sqref="H68:H69" xr:uid="{00000000-0002-0000-0300-00000C000000}">
      <formula1>$H$67=""</formula1>
    </dataValidation>
    <dataValidation type="custom" allowBlank="1" showInputMessage="1" showErrorMessage="1" errorTitle="Errore" error="Nella voce B.8 si è già inserito il valore complessivo dei &quot;costi per godimento dei beni di terzi&quot;.  Quindi, non inserire valori in questa cella. Se lo si volesse fare, bisogna cancellare il valore inserito nella riga B.8." promptTitle="Dettaglio &quot;Godim. beni di terzi&quot;" prompt="Se viene inserito un valore nelle righe di dettaglio, nella voce &quot;costi per godimento beni di terzi&quot; (voce B.8) non va inserito alcun valore. La cella deve essere vuota." sqref="J68:J69 L68:L69" xr:uid="{00000000-0002-0000-0300-00000D000000}">
      <formula1>$J$67=""</formula1>
    </dataValidation>
    <dataValidation type="custom" allowBlank="1" showInputMessage="1" showErrorMessage="1" errorTitle="Errore" error="Nella riga B.14 precedente si è già inserito il valore complessivo degli &quot;oneri diversi di gestione&quot;. Quindi, non inserire valori in questa cella. Se lo si volesse fare, cancellare il valore inserito nella riga B.14." promptTitle="Dettaglio Oneri diversi di gest." prompt="Se viene inserito un valore nelle righe di dettaglio, nella voce &quot;Oneri diversi di gestione&quot; (riga B.14) non va inserito alcun valore. La cella deve essere vuota." sqref="F85:F89" xr:uid="{00000000-0002-0000-0300-00000E000000}">
      <formula1>$F$84=""</formula1>
    </dataValidation>
    <dataValidation type="custom" allowBlank="1" showInputMessage="1" showErrorMessage="1" errorTitle="Errore" error="Nella riga B.14 precedente si è già inserito il valore complessivo degli &quot;oneri diversi di gestione&quot;. Quindi, non inserire valori in questa cella. Se lo si volesse fare, cancellare il valore inserito nella riga B.14." promptTitle="Dettaglio Oneri diversi di gest." prompt="Se viene inserito un valore nelle righe di dettaglio, nella voce &quot;Oneri diversi di gestione&quot; (riga B.14) non va inserito alcun valore. La cella deve essere vuota." sqref="D85:D89" xr:uid="{00000000-0002-0000-0300-00000F000000}">
      <formula1>$D$84=""</formula1>
    </dataValidation>
    <dataValidation type="custom" allowBlank="1" showInputMessage="1" showErrorMessage="1" errorTitle="Errore" error="Nella riga B.14 precedente si è già inserito il valore complessivo degli &quot;oneri diversi di gestione&quot;. Quindi, non inserire valori in questa cella. Se lo si volesse fare, cancellare il valore inserito nella riga B.14." promptTitle="Dettaglio Oneri diversi di gest." prompt="Se viene inserito un valore nelle righe di dettaglio, nella voce &quot;Oneri diversi di gestione&quot; (riga B.14) non va inserito alcun valore. La cella deve essere vuota." sqref="H85:H89" xr:uid="{00000000-0002-0000-0300-000010000000}">
      <formula1>$H$84=""</formula1>
    </dataValidation>
    <dataValidation type="custom" allowBlank="1" showInputMessage="1" showErrorMessage="1" errorTitle="Errore" error="Nella riga B.14 precedente si è già inserito il valore complessivo degli &quot;oneri diversi di gestione&quot;. Quindi, non inserire valori in questa cella. Se lo si volesse fare, cancellare il valore inserito nella riga B.14." promptTitle="Dettaglio Oneri diversi di gest." prompt="Se viene inserito un valore nelle righe di dettaglio, nella voce &quot;Oneri diversi di gestione&quot; (riga B.14) non va inserito alcun valore. La cella deve essere vuota." sqref="J85:J89 L85:L89" xr:uid="{00000000-0002-0000-0300-000011000000}">
      <formula1>$J$84=""</formula1>
    </dataValidation>
    <dataValidation allowBlank="1" showInputMessage="1" showErrorMessage="1" prompt="Inserire il valore complessivo solo quando nella nota integrativa non c'è il dettaglio. In questo caso, dopo l'inserimento, passare alla voce B.8 &quot;Costi per godimento beni&quot;._x000a_In caso contrario procedere al riempimento delle righe di dettaglio successive." sqref="J22 H22 F22 D22 L22" xr:uid="{00000000-0002-0000-0300-000012000000}"/>
  </dataValidations>
  <pageMargins left="0.5" right="0.5" top="0.37" bottom="0.5" header="0.37" footer="0.5"/>
  <pageSetup paperSize="9" scale="66" fitToHeight="5" orientation="landscape" horizontalDpi="4294967293" verticalDpi="4294967293"/>
  <headerFooter alignWithMargins="0"/>
  <rowBreaks count="2" manualBreakCount="2">
    <brk id="92" max="16383" man="1"/>
    <brk id="12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5"/>
  <dimension ref="A1:G746"/>
  <sheetViews>
    <sheetView showGridLines="0" zoomScale="118" zoomScaleNormal="118" workbookViewId="0"/>
  </sheetViews>
  <sheetFormatPr defaultColWidth="9.109375" defaultRowHeight="12.55"/>
  <cols>
    <col min="1" max="1" width="9.109375" style="192" customWidth="1"/>
    <col min="2" max="2" width="88.33203125" style="192" customWidth="1"/>
    <col min="3" max="5" width="19.109375" style="192" customWidth="1"/>
    <col min="6" max="6" width="17.6640625" style="192" bestFit="1" customWidth="1"/>
    <col min="7" max="15" width="17.44140625" style="192" customWidth="1"/>
    <col min="16" max="16384" width="9.109375" style="192"/>
  </cols>
  <sheetData>
    <row r="1" spans="1:7" ht="15.85" customHeight="1">
      <c r="B1" s="193" t="s">
        <v>386</v>
      </c>
    </row>
    <row r="2" spans="1:7" ht="21" customHeight="1">
      <c r="B2" s="330" t="s">
        <v>387</v>
      </c>
      <c r="C2" s="194">
        <f>'1 - Schema CEE'!E2</f>
        <v>1</v>
      </c>
      <c r="D2" s="194">
        <f>'1 - Schema CEE'!G2</f>
        <v>2</v>
      </c>
      <c r="E2" s="194">
        <f>'1 - Schema CEE'!I2</f>
        <v>3</v>
      </c>
      <c r="F2" s="194">
        <f>'1 - Schema CEE'!K2</f>
        <v>4</v>
      </c>
      <c r="G2" s="194">
        <f>'1 - Schema CEE'!M2</f>
        <v>5</v>
      </c>
    </row>
    <row r="3" spans="1:7" ht="28.5" customHeight="1"/>
    <row r="4" spans="1:7" ht="27.1" customHeight="1">
      <c r="A4" s="266" t="s">
        <v>774</v>
      </c>
      <c r="B4" s="195" t="s">
        <v>311</v>
      </c>
      <c r="C4" s="205">
        <f>-C5+'1 - Schema CEE'!D189+'1 - Schema CEE'!D190+'1 - Schema CEE'!D192+'1 - Schema CEE'!D193+'1 - Schema CEE'!D195+'1 - Schema CEE'!D196</f>
        <v>0</v>
      </c>
      <c r="D4" s="205">
        <f>-D5+'1 - Schema CEE'!F189+'1 - Schema CEE'!F190+'1 - Schema CEE'!F192+'1 - Schema CEE'!F193+'1 - Schema CEE'!F195+'1 - Schema CEE'!F196</f>
        <v>0</v>
      </c>
      <c r="E4" s="206">
        <f>-E5+'1 - Schema CEE'!H189+'1 - Schema CEE'!H190+'1 - Schema CEE'!H192+'1 - Schema CEE'!H193+'1 - Schema CEE'!H195+'1 - Schema CEE'!H196</f>
        <v>0</v>
      </c>
      <c r="F4" s="207">
        <f>-F5+'1 - Schema CEE'!J189+'1 - Schema CEE'!J190+'1 - Schema CEE'!J192+'1 - Schema CEE'!J193+'1 - Schema CEE'!J195+'1 - Schema CEE'!J196</f>
        <v>0</v>
      </c>
      <c r="G4" s="207">
        <f>-G5+'1 - Schema CEE'!L189+'1 - Schema CEE'!L190+'1 - Schema CEE'!L192+'1 - Schema CEE'!L193+'1 - Schema CEE'!L195+'1 - Schema CEE'!L196</f>
        <v>0</v>
      </c>
    </row>
    <row r="5" spans="1:7" ht="21.8" customHeight="1">
      <c r="A5" s="266" t="s">
        <v>775</v>
      </c>
      <c r="B5" s="195" t="s">
        <v>312</v>
      </c>
      <c r="C5" s="350"/>
      <c r="D5" s="350"/>
      <c r="E5" s="351"/>
      <c r="F5" s="352"/>
      <c r="G5" s="352"/>
    </row>
    <row r="6" spans="1:7" ht="21.8" customHeight="1">
      <c r="C6" s="196"/>
      <c r="D6" s="196"/>
      <c r="E6" s="197"/>
      <c r="F6" s="199"/>
      <c r="G6" s="199"/>
    </row>
    <row r="7" spans="1:7" ht="21.8" customHeight="1">
      <c r="A7" s="268" t="s">
        <v>776</v>
      </c>
      <c r="B7" s="281" t="s">
        <v>800</v>
      </c>
      <c r="C7" s="205">
        <f>-C8+'1 - Schema CEE'!D269+'1 - Schema CEE'!D270+'1 - Schema CEE'!D272+'1 - Schema CEE'!D273+'1 - Schema CEE'!D275+'1 - Schema CEE'!D276</f>
        <v>0</v>
      </c>
      <c r="D7" s="205">
        <f>-D8+'1 - Schema CEE'!F269+'1 - Schema CEE'!F270+'1 - Schema CEE'!F272+'1 - Schema CEE'!F273+'1 - Schema CEE'!F275+'1 - Schema CEE'!F276</f>
        <v>0</v>
      </c>
      <c r="E7" s="206">
        <f>-E8+'1 - Schema CEE'!H269+'1 - Schema CEE'!H270+'1 - Schema CEE'!H272+'1 - Schema CEE'!H273+'1 - Schema CEE'!H275+'1 - Schema CEE'!H276</f>
        <v>0</v>
      </c>
      <c r="F7" s="207">
        <f>-F8+'1 - Schema CEE'!J269+'1 - Schema CEE'!J270+'1 - Schema CEE'!J272+'1 - Schema CEE'!J273+'1 - Schema CEE'!J275+'1 - Schema CEE'!J276</f>
        <v>0</v>
      </c>
      <c r="G7" s="207">
        <f>-G8+'1 - Schema CEE'!L269+'1 - Schema CEE'!L270+'1 - Schema CEE'!L272+'1 - Schema CEE'!L273+'1 - Schema CEE'!L275+'1 - Schema CEE'!L276</f>
        <v>0</v>
      </c>
    </row>
    <row r="8" spans="1:7" ht="21.8" customHeight="1">
      <c r="A8" s="268" t="s">
        <v>777</v>
      </c>
      <c r="B8" s="281" t="s">
        <v>801</v>
      </c>
      <c r="C8" s="350"/>
      <c r="D8" s="350"/>
      <c r="E8" s="351"/>
      <c r="F8" s="352"/>
      <c r="G8" s="352"/>
    </row>
    <row r="9" spans="1:7" ht="21.8" customHeight="1">
      <c r="C9" s="196"/>
      <c r="D9" s="196"/>
      <c r="E9" s="197"/>
      <c r="F9" s="199"/>
      <c r="G9" s="199"/>
    </row>
    <row r="10" spans="1:7" ht="21.8" customHeight="1">
      <c r="A10" s="266" t="s">
        <v>778</v>
      </c>
      <c r="B10" s="195" t="s">
        <v>313</v>
      </c>
      <c r="C10" s="350"/>
      <c r="D10" s="350"/>
      <c r="E10" s="351"/>
      <c r="F10" s="352"/>
      <c r="G10" s="352"/>
    </row>
    <row r="11" spans="1:7" ht="21.8" customHeight="1">
      <c r="C11" s="196"/>
      <c r="D11" s="196"/>
      <c r="E11" s="197"/>
      <c r="F11" s="199"/>
      <c r="G11" s="199"/>
    </row>
    <row r="12" spans="1:7" ht="21.8" customHeight="1">
      <c r="A12" s="266" t="s">
        <v>779</v>
      </c>
      <c r="B12" s="195" t="s">
        <v>314</v>
      </c>
      <c r="C12" s="350"/>
      <c r="D12" s="350"/>
      <c r="E12" s="351"/>
      <c r="F12" s="352"/>
      <c r="G12" s="352"/>
    </row>
    <row r="13" spans="1:7" ht="21.8" customHeight="1">
      <c r="C13" s="196"/>
      <c r="D13" s="196"/>
      <c r="E13" s="197"/>
      <c r="F13" s="199"/>
      <c r="G13" s="199"/>
    </row>
    <row r="14" spans="1:7" ht="21.8" customHeight="1">
      <c r="A14" s="266" t="s">
        <v>780</v>
      </c>
      <c r="B14" s="195" t="s">
        <v>315</v>
      </c>
      <c r="C14" s="350"/>
      <c r="D14" s="350"/>
      <c r="E14" s="351"/>
      <c r="F14" s="352"/>
      <c r="G14" s="352"/>
    </row>
    <row r="15" spans="1:7" ht="21.8" customHeight="1">
      <c r="C15" s="196"/>
      <c r="D15" s="196"/>
      <c r="E15" s="197"/>
      <c r="F15" s="199"/>
      <c r="G15" s="199"/>
    </row>
    <row r="16" spans="1:7" ht="21.8" customHeight="1">
      <c r="A16" s="266" t="s">
        <v>781</v>
      </c>
      <c r="B16" s="195" t="s">
        <v>316</v>
      </c>
      <c r="C16" s="350"/>
      <c r="D16" s="350"/>
      <c r="E16" s="351"/>
      <c r="F16" s="352"/>
      <c r="G16" s="352"/>
    </row>
    <row r="17" spans="1:7" ht="21.8" customHeight="1">
      <c r="C17" s="196"/>
      <c r="D17" s="196"/>
      <c r="E17" s="197"/>
      <c r="F17" s="199"/>
      <c r="G17" s="199"/>
    </row>
    <row r="18" spans="1:7" ht="21.8" customHeight="1">
      <c r="A18" s="266" t="s">
        <v>782</v>
      </c>
      <c r="B18" s="195" t="s">
        <v>195</v>
      </c>
      <c r="C18" s="350"/>
      <c r="D18" s="350"/>
      <c r="E18" s="351"/>
      <c r="F18" s="352"/>
      <c r="G18" s="352"/>
    </row>
    <row r="19" spans="1:7" ht="21.8" customHeight="1">
      <c r="C19" s="196"/>
      <c r="D19" s="196"/>
      <c r="E19" s="197"/>
      <c r="F19" s="199"/>
      <c r="G19" s="199"/>
    </row>
    <row r="20" spans="1:7" ht="21.8" customHeight="1">
      <c r="B20" s="267"/>
      <c r="C20" s="196"/>
      <c r="D20" s="196"/>
      <c r="E20" s="197"/>
      <c r="F20" s="199"/>
      <c r="G20" s="199"/>
    </row>
    <row r="21" spans="1:7" ht="21.8" customHeight="1">
      <c r="C21" s="196"/>
      <c r="D21" s="196"/>
      <c r="E21" s="197"/>
      <c r="F21" s="199"/>
      <c r="G21" s="199"/>
    </row>
    <row r="22" spans="1:7" ht="21.8" customHeight="1">
      <c r="A22" s="283" t="s">
        <v>783</v>
      </c>
      <c r="B22" s="256" t="s">
        <v>764</v>
      </c>
      <c r="C22" s="350"/>
      <c r="D22" s="350"/>
      <c r="E22" s="351"/>
      <c r="F22" s="352"/>
      <c r="G22" s="352"/>
    </row>
    <row r="23" spans="1:7" ht="21.8" customHeight="1">
      <c r="C23" s="196"/>
      <c r="D23" s="196"/>
      <c r="E23" s="197"/>
      <c r="F23" s="199"/>
      <c r="G23" s="199"/>
    </row>
    <row r="24" spans="1:7" ht="21.8" customHeight="1">
      <c r="A24" s="268" t="s">
        <v>784</v>
      </c>
      <c r="B24" s="256" t="s">
        <v>768</v>
      </c>
      <c r="C24" s="350"/>
      <c r="D24" s="350"/>
      <c r="E24" s="351"/>
      <c r="F24" s="352"/>
      <c r="G24" s="352"/>
    </row>
    <row r="25" spans="1:7" ht="21.8" customHeight="1">
      <c r="A25" s="268"/>
      <c r="C25" s="196"/>
      <c r="D25" s="196"/>
      <c r="E25" s="197"/>
      <c r="F25" s="199"/>
      <c r="G25" s="199"/>
    </row>
    <row r="26" spans="1:7" ht="21.8" customHeight="1">
      <c r="A26" s="268" t="s">
        <v>785</v>
      </c>
      <c r="B26" s="256" t="s">
        <v>769</v>
      </c>
      <c r="C26" s="350"/>
      <c r="D26" s="350"/>
      <c r="E26" s="351"/>
      <c r="F26" s="352"/>
      <c r="G26" s="352"/>
    </row>
    <row r="27" spans="1:7" ht="21.8" customHeight="1">
      <c r="A27" s="268"/>
      <c r="C27" s="196"/>
      <c r="D27" s="196"/>
      <c r="E27" s="197"/>
      <c r="F27" s="199"/>
      <c r="G27" s="199"/>
    </row>
    <row r="28" spans="1:7" ht="21.8" customHeight="1">
      <c r="A28" s="268" t="s">
        <v>786</v>
      </c>
      <c r="B28" s="256" t="s">
        <v>770</v>
      </c>
      <c r="C28" s="350"/>
      <c r="D28" s="350"/>
      <c r="E28" s="351"/>
      <c r="F28" s="352"/>
      <c r="G28" s="352"/>
    </row>
    <row r="29" spans="1:7" ht="21.8" customHeight="1">
      <c r="A29" s="268"/>
      <c r="C29" s="196"/>
      <c r="D29" s="196"/>
      <c r="E29" s="197"/>
      <c r="F29" s="199"/>
      <c r="G29" s="199"/>
    </row>
    <row r="30" spans="1:7" ht="21.8" customHeight="1">
      <c r="A30" s="268" t="s">
        <v>787</v>
      </c>
      <c r="B30" s="256" t="s">
        <v>765</v>
      </c>
      <c r="C30" s="350"/>
      <c r="D30" s="350"/>
      <c r="E30" s="351"/>
      <c r="F30" s="352"/>
      <c r="G30" s="352"/>
    </row>
    <row r="31" spans="1:7" ht="21.8" customHeight="1">
      <c r="A31" s="268"/>
      <c r="C31" s="196"/>
      <c r="D31" s="196"/>
      <c r="E31" s="197"/>
      <c r="F31" s="199"/>
      <c r="G31" s="199"/>
    </row>
    <row r="32" spans="1:7" ht="21.8" customHeight="1">
      <c r="A32" s="268" t="s">
        <v>788</v>
      </c>
      <c r="B32" s="195" t="s">
        <v>393</v>
      </c>
      <c r="C32" s="350"/>
      <c r="D32" s="350"/>
      <c r="E32" s="351"/>
      <c r="F32" s="352"/>
      <c r="G32" s="352"/>
    </row>
    <row r="33" spans="1:7" ht="21.8" customHeight="1">
      <c r="A33" s="268"/>
      <c r="C33" s="196"/>
      <c r="D33" s="196"/>
      <c r="E33" s="197"/>
      <c r="F33" s="199"/>
      <c r="G33" s="199"/>
    </row>
    <row r="34" spans="1:7" ht="21.8" customHeight="1">
      <c r="C34" s="200"/>
      <c r="D34" s="200"/>
      <c r="E34" s="200"/>
    </row>
    <row r="35" spans="1:7" ht="21.8" customHeight="1">
      <c r="C35" s="200"/>
      <c r="D35" s="198"/>
      <c r="E35" s="198"/>
      <c r="F35" s="199"/>
      <c r="G35" s="199"/>
    </row>
    <row r="36" spans="1:7" ht="21.8" customHeight="1">
      <c r="A36" s="268" t="s">
        <v>789</v>
      </c>
      <c r="B36" s="195" t="s">
        <v>394</v>
      </c>
      <c r="C36" s="201"/>
      <c r="D36" s="353"/>
      <c r="E36" s="353"/>
      <c r="F36" s="353"/>
      <c r="G36" s="353"/>
    </row>
    <row r="37" spans="1:7" ht="21.8" customHeight="1">
      <c r="A37" s="268" t="s">
        <v>790</v>
      </c>
      <c r="B37" s="195" t="s">
        <v>395</v>
      </c>
      <c r="C37" s="201"/>
      <c r="D37" s="207">
        <f>'5 - Statement Cash Flow'!M46</f>
        <v>0</v>
      </c>
      <c r="E37" s="207">
        <f>'5 - Statement Cash Flow'!N46</f>
        <v>0</v>
      </c>
      <c r="F37" s="207">
        <f>'5 - Statement Cash Flow'!O46</f>
        <v>0</v>
      </c>
      <c r="G37" s="207">
        <f>'5 - Statement Cash Flow'!P46</f>
        <v>0</v>
      </c>
    </row>
    <row r="38" spans="1:7" ht="21.8" customHeight="1">
      <c r="A38" s="268" t="s">
        <v>791</v>
      </c>
      <c r="B38" s="202" t="s">
        <v>396</v>
      </c>
      <c r="C38" s="201"/>
      <c r="D38" s="353"/>
      <c r="E38" s="353"/>
      <c r="F38" s="353"/>
      <c r="G38" s="353"/>
    </row>
    <row r="39" spans="1:7" ht="21.8" customHeight="1">
      <c r="A39" s="268" t="s">
        <v>792</v>
      </c>
      <c r="B39" s="203" t="s">
        <v>397</v>
      </c>
      <c r="C39" s="201"/>
      <c r="D39" s="353"/>
      <c r="E39" s="353"/>
      <c r="F39" s="353"/>
      <c r="G39" s="353"/>
    </row>
    <row r="40" spans="1:7" ht="21.8" customHeight="1">
      <c r="B40" s="192" t="s">
        <v>759</v>
      </c>
      <c r="C40" s="200"/>
      <c r="D40" s="198" t="str">
        <f>IF(D38-D39=D37,"OK","ERRORE")</f>
        <v>OK</v>
      </c>
      <c r="E40" s="198" t="str">
        <f>IF(E38-E39=E37,"OK","ERRORE")</f>
        <v>OK</v>
      </c>
      <c r="F40" s="198" t="str">
        <f>IF(F38-F39=F37,"OK","ERRORE")</f>
        <v>OK</v>
      </c>
      <c r="G40" s="198" t="str">
        <f>IF(G38-G39=G37,"OK","ERRORE")</f>
        <v>OK</v>
      </c>
    </row>
    <row r="41" spans="1:7" ht="21.8" customHeight="1">
      <c r="C41" s="200"/>
      <c r="D41" s="198"/>
      <c r="E41" s="198"/>
      <c r="F41" s="199"/>
      <c r="G41" s="199"/>
    </row>
    <row r="42" spans="1:7" ht="21.8" customHeight="1">
      <c r="A42" s="268" t="s">
        <v>793</v>
      </c>
      <c r="B42" s="195" t="s">
        <v>398</v>
      </c>
      <c r="C42" s="204"/>
      <c r="D42" s="353">
        <v>0</v>
      </c>
      <c r="E42" s="353">
        <v>0</v>
      </c>
      <c r="F42" s="353">
        <v>0</v>
      </c>
      <c r="G42" s="353">
        <v>0</v>
      </c>
    </row>
    <row r="43" spans="1:7" ht="21.8" customHeight="1">
      <c r="A43" s="268" t="s">
        <v>794</v>
      </c>
      <c r="B43" s="195" t="s">
        <v>399</v>
      </c>
      <c r="C43" s="200"/>
      <c r="D43" s="208">
        <f>'5 - Statement Cash Flow'!M60</f>
        <v>0</v>
      </c>
      <c r="E43" s="208">
        <f>'5 - Statement Cash Flow'!N60</f>
        <v>0</v>
      </c>
      <c r="F43" s="208">
        <f>'5 - Statement Cash Flow'!O60</f>
        <v>0</v>
      </c>
      <c r="G43" s="208">
        <f>'5 - Statement Cash Flow'!P60</f>
        <v>0</v>
      </c>
    </row>
    <row r="44" spans="1:7" ht="21.8" customHeight="1">
      <c r="A44" s="268" t="s">
        <v>795</v>
      </c>
      <c r="B44" s="202" t="s">
        <v>431</v>
      </c>
      <c r="C44" s="201"/>
      <c r="D44" s="353"/>
      <c r="E44" s="353"/>
      <c r="F44" s="353"/>
      <c r="G44" s="353"/>
    </row>
    <row r="45" spans="1:7" ht="21.8" customHeight="1">
      <c r="A45" s="268" t="s">
        <v>796</v>
      </c>
      <c r="B45" s="203" t="s">
        <v>472</v>
      </c>
      <c r="C45" s="201"/>
      <c r="D45" s="353"/>
      <c r="E45" s="353"/>
      <c r="F45" s="353"/>
      <c r="G45" s="353"/>
    </row>
    <row r="46" spans="1:7" ht="21.8" customHeight="1">
      <c r="B46" s="192" t="s">
        <v>759</v>
      </c>
      <c r="D46" s="199" t="str">
        <f>IF(((D42+D43)=(D44-D45)),"OK","ERRORE")</f>
        <v>OK</v>
      </c>
      <c r="E46" s="199" t="str">
        <f>IF(((E42+E43)=(E44-E45)),"OK","ERRORE")</f>
        <v>OK</v>
      </c>
      <c r="F46" s="199" t="str">
        <f>IF(((F42+F43)=(F44-F45)),"OK","ERRORE")</f>
        <v>OK</v>
      </c>
      <c r="G46" s="199" t="str">
        <f>IF(((G42+G43)=(G44-G45)),"OK","ERRORE")</f>
        <v>OK</v>
      </c>
    </row>
    <row r="47" spans="1:7" ht="21.8" customHeight="1">
      <c r="D47" s="199"/>
      <c r="E47" s="199"/>
      <c r="F47" s="199"/>
      <c r="G47" s="199"/>
    </row>
    <row r="48" spans="1:7" ht="21.8" customHeight="1"/>
    <row r="49" ht="21.8" customHeight="1"/>
    <row r="50" ht="21.8" customHeight="1"/>
    <row r="51" ht="21.8" customHeight="1"/>
    <row r="52" ht="21.8" customHeight="1"/>
    <row r="53" ht="21.8" customHeight="1"/>
    <row r="54" ht="21.8" customHeight="1"/>
    <row r="55" ht="21.8" customHeight="1"/>
    <row r="56" ht="21.8" customHeight="1"/>
    <row r="57" ht="21.8" customHeight="1"/>
    <row r="58" ht="21.8" customHeight="1"/>
    <row r="59" ht="21.8" customHeight="1"/>
    <row r="60" ht="21.8" customHeight="1"/>
    <row r="61" ht="21.8" customHeight="1"/>
    <row r="62" ht="21.8" customHeight="1"/>
    <row r="63" ht="21.8" customHeight="1"/>
    <row r="64" ht="21.8" customHeight="1"/>
    <row r="65" ht="21.8" customHeight="1"/>
    <row r="66" ht="21.8" customHeight="1"/>
    <row r="67" ht="21.8" customHeight="1"/>
    <row r="68" ht="21.8" customHeight="1"/>
    <row r="69" ht="21.8" customHeight="1"/>
    <row r="70" ht="21.8" customHeight="1"/>
    <row r="71" ht="21.8" customHeight="1"/>
    <row r="72" ht="21.8" customHeight="1"/>
    <row r="73" ht="21.8" customHeight="1"/>
    <row r="74" ht="21.8" customHeight="1"/>
    <row r="75" ht="21.8" customHeight="1"/>
    <row r="76" ht="21.8" customHeight="1"/>
    <row r="77" ht="21.8" customHeight="1"/>
    <row r="78" ht="21.8" customHeight="1"/>
    <row r="79" ht="21.8" customHeight="1"/>
    <row r="80" ht="21.8" customHeight="1"/>
    <row r="81" ht="21.8" customHeight="1"/>
    <row r="82" ht="21.8" customHeight="1"/>
    <row r="83" ht="21.8" customHeight="1"/>
    <row r="84" ht="21.8" customHeight="1"/>
    <row r="85" ht="21.8" customHeight="1"/>
    <row r="86" ht="21.8" customHeight="1"/>
    <row r="87" ht="21.8" customHeight="1"/>
    <row r="88" ht="21.8" customHeight="1"/>
    <row r="89" ht="21.8" customHeight="1"/>
    <row r="90" ht="21.8" customHeight="1"/>
    <row r="91" ht="21.8" customHeight="1"/>
    <row r="92" ht="21.8" customHeight="1"/>
    <row r="93" ht="21.8" customHeight="1"/>
    <row r="94" ht="21.8" customHeight="1"/>
    <row r="95" ht="21.8" customHeight="1"/>
    <row r="96" ht="21.8" customHeight="1"/>
    <row r="97" ht="21.8" customHeight="1"/>
    <row r="98" ht="21.8" customHeight="1"/>
    <row r="99" ht="21.8" customHeight="1"/>
    <row r="100" ht="21.8" customHeight="1"/>
    <row r="101" ht="21.8" customHeight="1"/>
    <row r="102" ht="21.8" customHeight="1"/>
    <row r="103" ht="21.8" customHeight="1"/>
    <row r="104" ht="21.8" customHeight="1"/>
    <row r="105" ht="21.8" customHeight="1"/>
    <row r="106" ht="21.8" customHeight="1"/>
    <row r="107" ht="21.8" customHeight="1"/>
    <row r="108" ht="21.8" customHeight="1"/>
    <row r="109" ht="21.8" customHeight="1"/>
    <row r="110" ht="21.8" customHeight="1"/>
    <row r="111" ht="21.8" customHeight="1"/>
    <row r="112" ht="21.8" customHeight="1"/>
    <row r="113" ht="21.8" customHeight="1"/>
    <row r="114" ht="21.8" customHeight="1"/>
    <row r="115" ht="21.8" customHeight="1"/>
    <row r="116" ht="21.8" customHeight="1"/>
    <row r="117" ht="21.8" customHeight="1"/>
    <row r="118" ht="21.8" customHeight="1"/>
    <row r="119" ht="21.8" customHeight="1"/>
    <row r="120" ht="21.8" customHeight="1"/>
    <row r="121" ht="21.8" customHeight="1"/>
    <row r="122" ht="21.8" customHeight="1"/>
    <row r="123" ht="21.8" customHeight="1"/>
    <row r="124" ht="21.8" customHeight="1"/>
    <row r="125" ht="21.8" customHeight="1"/>
    <row r="126" ht="21.8" customHeight="1"/>
    <row r="127" ht="21.8" customHeight="1"/>
    <row r="128" ht="21.8" customHeight="1"/>
    <row r="129" ht="21.8" customHeight="1"/>
    <row r="130" ht="21.8" customHeight="1"/>
    <row r="131" ht="21.8" customHeight="1"/>
    <row r="132" ht="21.8" customHeight="1"/>
    <row r="133" ht="21.8" customHeight="1"/>
    <row r="134" ht="21.8" customHeight="1"/>
    <row r="135" ht="21.8" customHeight="1"/>
    <row r="136" ht="21.8" customHeight="1"/>
    <row r="137" ht="21.8" customHeight="1"/>
    <row r="138" ht="21.8" customHeight="1"/>
    <row r="139" ht="21.8" customHeight="1"/>
    <row r="140" ht="21.8" customHeight="1"/>
    <row r="141" ht="21.8" customHeight="1"/>
    <row r="142" ht="21.8" customHeight="1"/>
    <row r="143" ht="21.8" customHeight="1"/>
    <row r="144" ht="21.8" customHeight="1"/>
    <row r="145" ht="21.8" customHeight="1"/>
    <row r="146" ht="21.8" customHeight="1"/>
    <row r="147" ht="21.8" customHeight="1"/>
    <row r="148" ht="21.8" customHeight="1"/>
    <row r="149" ht="21.8" customHeight="1"/>
    <row r="150" ht="21.8" customHeight="1"/>
    <row r="151" ht="21.8" customHeight="1"/>
    <row r="152" ht="21.8" customHeight="1"/>
    <row r="153" ht="21.8" customHeight="1"/>
    <row r="154" ht="21.8" customHeight="1"/>
    <row r="155" ht="21.8" customHeight="1"/>
    <row r="156" ht="21.8" customHeight="1"/>
    <row r="157" ht="21.8" customHeight="1"/>
    <row r="158" ht="21.8" customHeight="1"/>
    <row r="159" ht="21.8" customHeight="1"/>
    <row r="160" ht="21.8" customHeight="1"/>
    <row r="161" ht="21.8" customHeight="1"/>
    <row r="162" ht="21.8" customHeight="1"/>
    <row r="163" ht="21.8" customHeight="1"/>
    <row r="164" ht="21.8" customHeight="1"/>
    <row r="165" ht="21.8" customHeight="1"/>
    <row r="166" ht="21.8" customHeight="1"/>
    <row r="167" ht="21.8" customHeight="1"/>
    <row r="168" ht="21.8" customHeight="1"/>
    <row r="169" ht="21.8" customHeight="1"/>
    <row r="170" ht="21.8" customHeight="1"/>
    <row r="171" ht="21.8" customHeight="1"/>
    <row r="172" ht="21.8" customHeight="1"/>
    <row r="173" ht="21.8" customHeight="1"/>
    <row r="174" ht="21.8" customHeight="1"/>
    <row r="175" ht="21.8" customHeight="1"/>
    <row r="176" ht="21.8" customHeight="1"/>
    <row r="177" ht="21.8" customHeight="1"/>
    <row r="178" ht="21.8" customHeight="1"/>
    <row r="179" ht="21.8" customHeight="1"/>
    <row r="180" ht="21.8" customHeight="1"/>
    <row r="181" ht="21.8" customHeight="1"/>
    <row r="182" ht="21.8" customHeight="1"/>
    <row r="183" ht="21.8" customHeight="1"/>
    <row r="184" ht="21.8" customHeight="1"/>
    <row r="185" ht="21.8" customHeight="1"/>
    <row r="186" ht="21.8" customHeight="1"/>
    <row r="187" ht="21.8" customHeight="1"/>
    <row r="188" ht="21.8" customHeight="1"/>
    <row r="189" ht="21.8" customHeight="1"/>
    <row r="190" ht="21.8" customHeight="1"/>
    <row r="191" ht="21.8" customHeight="1"/>
    <row r="192" ht="21.8" customHeight="1"/>
    <row r="193" ht="21.8" customHeight="1"/>
    <row r="194" ht="21.8" customHeight="1"/>
    <row r="195" ht="21.8" customHeight="1"/>
    <row r="196" ht="21.8" customHeight="1"/>
    <row r="197" ht="21.8" customHeight="1"/>
    <row r="198" ht="21.8" customHeight="1"/>
    <row r="199" ht="21.8" customHeight="1"/>
    <row r="200" ht="21.8" customHeight="1"/>
    <row r="201" ht="21.8" customHeight="1"/>
    <row r="202" ht="21.8" customHeight="1"/>
    <row r="203" ht="21.8" customHeight="1"/>
    <row r="204" ht="21.8" customHeight="1"/>
    <row r="205" ht="21.8" customHeight="1"/>
    <row r="206" ht="21.8" customHeight="1"/>
    <row r="207" ht="21.8" customHeight="1"/>
    <row r="208" ht="21.8" customHeight="1"/>
    <row r="209" ht="21.8" customHeight="1"/>
    <row r="210" ht="21.8" customHeight="1"/>
    <row r="211" ht="21.8" customHeight="1"/>
    <row r="212" ht="21.8" customHeight="1"/>
    <row r="213" ht="21.8" customHeight="1"/>
    <row r="214" ht="21.8" customHeight="1"/>
    <row r="215" ht="21.8" customHeight="1"/>
    <row r="216" ht="21.8" customHeight="1"/>
    <row r="217" ht="21.8" customHeight="1"/>
    <row r="218" ht="21.8" customHeight="1"/>
    <row r="219" ht="21.8" customHeight="1"/>
    <row r="220" ht="21.8" customHeight="1"/>
    <row r="221" ht="21.8" customHeight="1"/>
    <row r="222" ht="21.8" customHeight="1"/>
    <row r="223" ht="21.8" customHeight="1"/>
    <row r="224" ht="21.8" customHeight="1"/>
    <row r="225" ht="21.8" customHeight="1"/>
    <row r="226" ht="21.8" customHeight="1"/>
    <row r="227" ht="21.8" customHeight="1"/>
    <row r="228" ht="21.8" customHeight="1"/>
    <row r="229" ht="21.8" customHeight="1"/>
    <row r="230" ht="21.8" customHeight="1"/>
    <row r="231" ht="21.8" customHeight="1"/>
    <row r="232" ht="21.8" customHeight="1"/>
    <row r="233" ht="21.8" customHeight="1"/>
    <row r="234" ht="21.8" customHeight="1"/>
    <row r="235" ht="21.8" customHeight="1"/>
    <row r="236" ht="21.8" customHeight="1"/>
    <row r="237" ht="21.8" customHeight="1"/>
    <row r="238" ht="21.8" customHeight="1"/>
    <row r="239" ht="21.8" customHeight="1"/>
    <row r="240" ht="21.8" customHeight="1"/>
    <row r="241" ht="21.8" customHeight="1"/>
    <row r="242" ht="21.8" customHeight="1"/>
    <row r="243" ht="21.8" customHeight="1"/>
    <row r="244" ht="21.8" customHeight="1"/>
    <row r="245" ht="21.8" customHeight="1"/>
    <row r="246" ht="21.8" customHeight="1"/>
    <row r="247" ht="21.8" customHeight="1"/>
    <row r="248" ht="21.8" customHeight="1"/>
    <row r="249" ht="21.8" customHeight="1"/>
    <row r="250" ht="21.8" customHeight="1"/>
    <row r="251" ht="21.8" customHeight="1"/>
    <row r="252" ht="21.8" customHeight="1"/>
    <row r="253" ht="21.8" customHeight="1"/>
    <row r="254" ht="21.8" customHeight="1"/>
    <row r="255" ht="21.8" customHeight="1"/>
    <row r="256" ht="21.8" customHeight="1"/>
    <row r="257" ht="21.8" customHeight="1"/>
    <row r="258" ht="21.8" customHeight="1"/>
    <row r="259" ht="21.8" customHeight="1"/>
    <row r="260" ht="21.8" customHeight="1"/>
    <row r="261" ht="21.8" customHeight="1"/>
    <row r="262" ht="21.8" customHeight="1"/>
    <row r="263" ht="21.8" customHeight="1"/>
    <row r="264" ht="21.8" customHeight="1"/>
    <row r="265" ht="21.8" customHeight="1"/>
    <row r="266" ht="21.8" customHeight="1"/>
    <row r="267" ht="21.8" customHeight="1"/>
    <row r="268" ht="21.8" customHeight="1"/>
    <row r="269" ht="21.8" customHeight="1"/>
    <row r="270" ht="21.8" customHeight="1"/>
    <row r="271" ht="21.8" customHeight="1"/>
    <row r="272" ht="21.8" customHeight="1"/>
    <row r="273" ht="21.8" customHeight="1"/>
    <row r="274" ht="21.8" customHeight="1"/>
    <row r="275" ht="21.8" customHeight="1"/>
    <row r="276" ht="21.8" customHeight="1"/>
    <row r="277" ht="21.8" customHeight="1"/>
    <row r="278" ht="21.8" customHeight="1"/>
    <row r="279" ht="21.8" customHeight="1"/>
    <row r="280" ht="21.8" customHeight="1"/>
    <row r="281" ht="21.8" customHeight="1"/>
    <row r="282" ht="21.8" customHeight="1"/>
    <row r="283" ht="21.8" customHeight="1"/>
    <row r="284" ht="21.8" customHeight="1"/>
    <row r="285" ht="21.8" customHeight="1"/>
    <row r="286" ht="21.8" customHeight="1"/>
    <row r="287" ht="21.8" customHeight="1"/>
    <row r="288" ht="21.8" customHeight="1"/>
    <row r="289" ht="21.8" customHeight="1"/>
    <row r="290" ht="21.8" customHeight="1"/>
    <row r="291" ht="21.8" customHeight="1"/>
    <row r="292" ht="21.8" customHeight="1"/>
    <row r="293" ht="21.8" customHeight="1"/>
    <row r="294" ht="21.8" customHeight="1"/>
    <row r="295" ht="21.8" customHeight="1"/>
    <row r="296" ht="21.8" customHeight="1"/>
    <row r="297" ht="21.8" customHeight="1"/>
    <row r="298" ht="21.8" customHeight="1"/>
    <row r="299" ht="21.8" customHeight="1"/>
    <row r="300" ht="21.8" customHeight="1"/>
    <row r="301" ht="21.8" customHeight="1"/>
    <row r="302" ht="21.8" customHeight="1"/>
    <row r="303" ht="21.8" customHeight="1"/>
    <row r="304" ht="21.8" customHeight="1"/>
    <row r="305" ht="21.8" customHeight="1"/>
    <row r="306" ht="21.8" customHeight="1"/>
    <row r="307" ht="21.8" customHeight="1"/>
    <row r="308" ht="21.8" customHeight="1"/>
    <row r="309" ht="21.8" customHeight="1"/>
    <row r="310" ht="21.8" customHeight="1"/>
    <row r="311" ht="21.8" customHeight="1"/>
    <row r="312" ht="21.8" customHeight="1"/>
    <row r="313" ht="21.8" customHeight="1"/>
    <row r="314" ht="21.8" customHeight="1"/>
    <row r="315" ht="21.8" customHeight="1"/>
    <row r="316" ht="21.8" customHeight="1"/>
    <row r="317" ht="21.8" customHeight="1"/>
    <row r="318" ht="21.8" customHeight="1"/>
    <row r="319" ht="21.8" customHeight="1"/>
    <row r="320" ht="21.8" customHeight="1"/>
    <row r="321" ht="21.8" customHeight="1"/>
    <row r="322" ht="21.8" customHeight="1"/>
    <row r="323" ht="21.8" customHeight="1"/>
    <row r="324" ht="21.8" customHeight="1"/>
    <row r="325" ht="21.8" customHeight="1"/>
    <row r="326" ht="21.8" customHeight="1"/>
    <row r="327" ht="21.8" customHeight="1"/>
    <row r="328" ht="21.8" customHeight="1"/>
    <row r="329" ht="21.8" customHeight="1"/>
    <row r="330" ht="21.8" customHeight="1"/>
    <row r="331" ht="21.8" customHeight="1"/>
    <row r="332" ht="21.8" customHeight="1"/>
    <row r="333" ht="21.8" customHeight="1"/>
    <row r="334" ht="21.8" customHeight="1"/>
    <row r="335" ht="21.8" customHeight="1"/>
    <row r="336" ht="21.8" customHeight="1"/>
    <row r="337" ht="21.8" customHeight="1"/>
    <row r="338" ht="21.8" customHeight="1"/>
    <row r="339" ht="21.8" customHeight="1"/>
    <row r="340" ht="21.8" customHeight="1"/>
    <row r="341" ht="21.8" customHeight="1"/>
    <row r="342" ht="21.8" customHeight="1"/>
    <row r="343" ht="21.8" customHeight="1"/>
    <row r="344" ht="21.8" customHeight="1"/>
    <row r="345" ht="21.8" customHeight="1"/>
    <row r="346" ht="21.8" customHeight="1"/>
    <row r="347" ht="21.8" customHeight="1"/>
    <row r="348" ht="21.8" customHeight="1"/>
    <row r="349" ht="21.8" customHeight="1"/>
    <row r="350" ht="21.8" customHeight="1"/>
    <row r="351" ht="21.8" customHeight="1"/>
    <row r="352" ht="21.8" customHeight="1"/>
    <row r="353" ht="21.8" customHeight="1"/>
    <row r="354" ht="21.8" customHeight="1"/>
    <row r="355" ht="21.8" customHeight="1"/>
    <row r="356" ht="21.8" customHeight="1"/>
    <row r="357" ht="21.8" customHeight="1"/>
    <row r="358" ht="21.8" customHeight="1"/>
    <row r="359" ht="21.8" customHeight="1"/>
    <row r="360" ht="21.8" customHeight="1"/>
    <row r="361" ht="21.8" customHeight="1"/>
    <row r="362" ht="21.8" customHeight="1"/>
    <row r="363" ht="21.8" customHeight="1"/>
    <row r="364" ht="21.8" customHeight="1"/>
    <row r="365" ht="21.8" customHeight="1"/>
    <row r="366" ht="21.8" customHeight="1"/>
    <row r="367" ht="21.8" customHeight="1"/>
    <row r="368" ht="21.8" customHeight="1"/>
    <row r="369" ht="21.8" customHeight="1"/>
    <row r="370" ht="21.8" customHeight="1"/>
    <row r="371" ht="21.8" customHeight="1"/>
    <row r="372" ht="21.8" customHeight="1"/>
    <row r="373" ht="21.8" customHeight="1"/>
    <row r="374" ht="21.8" customHeight="1"/>
    <row r="375" ht="21.8" customHeight="1"/>
    <row r="376" ht="21.8" customHeight="1"/>
    <row r="377" ht="21.8" customHeight="1"/>
    <row r="378" ht="21.8" customHeight="1"/>
    <row r="379" ht="21.8" customHeight="1"/>
    <row r="380" ht="21.8" customHeight="1"/>
    <row r="381" ht="21.8" customHeight="1"/>
    <row r="382" ht="21.8" customHeight="1"/>
    <row r="383" ht="21.8" customHeight="1"/>
    <row r="384" ht="21.8" customHeight="1"/>
    <row r="385" ht="21.8" customHeight="1"/>
    <row r="386" ht="21.8" customHeight="1"/>
    <row r="387" ht="21.8" customHeight="1"/>
    <row r="388" ht="21.8" customHeight="1"/>
    <row r="389" ht="21.8" customHeight="1"/>
    <row r="390" ht="21.8" customHeight="1"/>
    <row r="391" ht="21.8" customHeight="1"/>
    <row r="392" ht="21.8" customHeight="1"/>
    <row r="393" ht="21.8" customHeight="1"/>
    <row r="394" ht="21.8" customHeight="1"/>
    <row r="395" ht="21.8" customHeight="1"/>
    <row r="396" ht="21.8" customHeight="1"/>
    <row r="397" ht="21.8" customHeight="1"/>
    <row r="398" ht="21.8" customHeight="1"/>
    <row r="399" ht="21.8" customHeight="1"/>
    <row r="400" ht="21.8" customHeight="1"/>
    <row r="401" ht="21.8" customHeight="1"/>
    <row r="402" ht="21.8" customHeight="1"/>
    <row r="403" ht="21.8" customHeight="1"/>
    <row r="404" ht="21.8" customHeight="1"/>
    <row r="405" ht="21.8" customHeight="1"/>
    <row r="406" ht="21.8" customHeight="1"/>
    <row r="407" ht="21.8" customHeight="1"/>
    <row r="408" ht="21.8" customHeight="1"/>
    <row r="409" ht="21.8" customHeight="1"/>
    <row r="410" ht="21.8" customHeight="1"/>
    <row r="411" ht="21.8" customHeight="1"/>
    <row r="412" ht="21.8" customHeight="1"/>
    <row r="413" ht="21.8" customHeight="1"/>
    <row r="414" ht="21.8" customHeight="1"/>
    <row r="415" ht="21.8" customHeight="1"/>
    <row r="416" ht="21.8" customHeight="1"/>
    <row r="417" ht="21.8" customHeight="1"/>
    <row r="418" ht="21.8" customHeight="1"/>
    <row r="419" ht="21.8" customHeight="1"/>
    <row r="420" ht="21.8" customHeight="1"/>
    <row r="421" ht="21.8" customHeight="1"/>
    <row r="422" ht="21.8" customHeight="1"/>
    <row r="423" ht="21.8" customHeight="1"/>
    <row r="424" ht="21.8" customHeight="1"/>
    <row r="425" ht="21.8" customHeight="1"/>
    <row r="426" ht="21.8" customHeight="1"/>
    <row r="427" ht="21.8" customHeight="1"/>
    <row r="428" ht="21.8" customHeight="1"/>
    <row r="429" ht="21.8" customHeight="1"/>
    <row r="430" ht="21.8" customHeight="1"/>
    <row r="431" ht="21.8" customHeight="1"/>
    <row r="432" ht="21.8" customHeight="1"/>
    <row r="433" ht="21.8" customHeight="1"/>
    <row r="434" ht="21.8" customHeight="1"/>
    <row r="435" ht="21.8" customHeight="1"/>
    <row r="436" ht="21.8" customHeight="1"/>
    <row r="437" ht="21.8" customHeight="1"/>
    <row r="438" ht="21.8" customHeight="1"/>
    <row r="439" ht="21.8" customHeight="1"/>
    <row r="440" ht="21.8" customHeight="1"/>
    <row r="441" ht="21.8" customHeight="1"/>
    <row r="442" ht="21.8" customHeight="1"/>
    <row r="443" ht="21.8" customHeight="1"/>
    <row r="444" ht="21.8" customHeight="1"/>
    <row r="445" ht="21.8" customHeight="1"/>
    <row r="446" ht="21.8" customHeight="1"/>
    <row r="447" ht="21.8" customHeight="1"/>
    <row r="448" ht="21.8" customHeight="1"/>
    <row r="449" ht="21.8" customHeight="1"/>
    <row r="450" ht="21.8" customHeight="1"/>
    <row r="451" ht="21.8" customHeight="1"/>
    <row r="452" ht="21.8" customHeight="1"/>
    <row r="453" ht="21.8" customHeight="1"/>
    <row r="454" ht="21.8" customHeight="1"/>
    <row r="455" ht="21.8" customHeight="1"/>
    <row r="456" ht="21.8" customHeight="1"/>
    <row r="457" ht="21.8" customHeight="1"/>
    <row r="458" ht="21.8" customHeight="1"/>
    <row r="459" ht="21.8" customHeight="1"/>
    <row r="460" ht="21.8" customHeight="1"/>
    <row r="461" ht="21.8" customHeight="1"/>
    <row r="462" ht="21.8" customHeight="1"/>
    <row r="463" ht="21.8" customHeight="1"/>
    <row r="464" ht="21.8" customHeight="1"/>
    <row r="465" ht="21.8" customHeight="1"/>
    <row r="466" ht="21.8" customHeight="1"/>
    <row r="467" ht="21.8" customHeight="1"/>
    <row r="468" ht="21.8" customHeight="1"/>
    <row r="469" ht="21.8" customHeight="1"/>
    <row r="470" ht="21.8" customHeight="1"/>
    <row r="471" ht="21.8" customHeight="1"/>
    <row r="472" ht="21.8" customHeight="1"/>
    <row r="473" ht="21.8" customHeight="1"/>
    <row r="474" ht="21.8" customHeight="1"/>
    <row r="475" ht="21.8" customHeight="1"/>
    <row r="476" ht="21.8" customHeight="1"/>
    <row r="477" ht="21.8" customHeight="1"/>
    <row r="478" ht="21.8" customHeight="1"/>
    <row r="479" ht="21.8" customHeight="1"/>
    <row r="480" ht="21.8" customHeight="1"/>
    <row r="481" ht="21.8" customHeight="1"/>
    <row r="482" ht="21.8" customHeight="1"/>
    <row r="483" ht="21.8" customHeight="1"/>
    <row r="484" ht="21.8" customHeight="1"/>
    <row r="485" ht="21.8" customHeight="1"/>
    <row r="486" ht="21.8" customHeight="1"/>
    <row r="487" ht="21.8" customHeight="1"/>
    <row r="488" ht="21.8" customHeight="1"/>
    <row r="489" ht="21.8" customHeight="1"/>
    <row r="490" ht="21.8" customHeight="1"/>
    <row r="491" ht="21.8" customHeight="1"/>
    <row r="492" ht="21.8" customHeight="1"/>
    <row r="493" ht="21.8" customHeight="1"/>
    <row r="494" ht="21.8" customHeight="1"/>
    <row r="495" ht="21.8" customHeight="1"/>
    <row r="496" ht="21.8" customHeight="1"/>
    <row r="497" ht="21.8" customHeight="1"/>
    <row r="498" ht="21.8" customHeight="1"/>
    <row r="499" ht="21.8" customHeight="1"/>
    <row r="500" ht="21.8" customHeight="1"/>
    <row r="501" ht="21.8" customHeight="1"/>
    <row r="502" ht="21.8" customHeight="1"/>
    <row r="503" ht="21.8" customHeight="1"/>
    <row r="504" ht="21.8" customHeight="1"/>
    <row r="505" ht="21.8" customHeight="1"/>
    <row r="506" ht="21.8" customHeight="1"/>
    <row r="507" ht="21.8" customHeight="1"/>
    <row r="508" ht="21.8" customHeight="1"/>
    <row r="509" ht="21.8" customHeight="1"/>
    <row r="510" ht="21.8" customHeight="1"/>
    <row r="511" ht="21.8" customHeight="1"/>
    <row r="512" ht="21.8" customHeight="1"/>
    <row r="513" ht="21.8" customHeight="1"/>
    <row r="514" ht="21.8" customHeight="1"/>
    <row r="515" ht="21.8" customHeight="1"/>
    <row r="516" ht="21.8" customHeight="1"/>
    <row r="517" ht="21.8" customHeight="1"/>
    <row r="518" ht="21.8" customHeight="1"/>
    <row r="519" ht="21.8" customHeight="1"/>
    <row r="520" ht="21.8" customHeight="1"/>
    <row r="521" ht="21.8" customHeight="1"/>
    <row r="522" ht="21.8" customHeight="1"/>
    <row r="523" ht="21.8" customHeight="1"/>
    <row r="524" ht="21.8" customHeight="1"/>
    <row r="525" ht="21.8" customHeight="1"/>
    <row r="526" ht="21.8" customHeight="1"/>
    <row r="527" ht="21.8" customHeight="1"/>
    <row r="528" ht="21.8" customHeight="1"/>
    <row r="529" ht="21.8" customHeight="1"/>
    <row r="530" ht="21.8" customHeight="1"/>
    <row r="531" ht="21.8" customHeight="1"/>
    <row r="532" ht="21.8" customHeight="1"/>
    <row r="533" ht="21.8" customHeight="1"/>
    <row r="534" ht="21.8" customHeight="1"/>
    <row r="535" ht="21.8" customHeight="1"/>
    <row r="536" ht="21.8" customHeight="1"/>
    <row r="537" ht="21.8" customHeight="1"/>
    <row r="538" ht="21.8" customHeight="1"/>
    <row r="539" ht="21.8" customHeight="1"/>
    <row r="540" ht="21.8" customHeight="1"/>
    <row r="541" ht="21.8" customHeight="1"/>
    <row r="542" ht="21.8" customHeight="1"/>
    <row r="543" ht="21.8" customHeight="1"/>
    <row r="544" ht="21.8" customHeight="1"/>
    <row r="545" ht="21.8" customHeight="1"/>
    <row r="546" ht="21.8" customHeight="1"/>
    <row r="547" ht="21.8" customHeight="1"/>
    <row r="548" ht="21.8" customHeight="1"/>
    <row r="549" ht="21.8" customHeight="1"/>
    <row r="550" ht="21.8" customHeight="1"/>
    <row r="551" ht="21.8" customHeight="1"/>
    <row r="552" ht="21.8" customHeight="1"/>
    <row r="553" ht="21.8" customHeight="1"/>
    <row r="554" ht="21.8" customHeight="1"/>
    <row r="555" ht="21.8" customHeight="1"/>
    <row r="556" ht="21.8" customHeight="1"/>
    <row r="557" ht="21.8" customHeight="1"/>
    <row r="558" ht="21.8" customHeight="1"/>
    <row r="559" ht="21.8" customHeight="1"/>
    <row r="560" ht="21.8" customHeight="1"/>
    <row r="561" ht="21.8" customHeight="1"/>
    <row r="562" ht="21.8" customHeight="1"/>
    <row r="563" ht="21.8" customHeight="1"/>
    <row r="564" ht="21.8" customHeight="1"/>
    <row r="565" ht="21.8" customHeight="1"/>
    <row r="566" ht="21.8" customHeight="1"/>
    <row r="567" ht="21.8" customHeight="1"/>
    <row r="568" ht="21.8" customHeight="1"/>
    <row r="569" ht="21.8" customHeight="1"/>
    <row r="570" ht="21.8" customHeight="1"/>
    <row r="571" ht="21.8" customHeight="1"/>
    <row r="572" ht="21.8" customHeight="1"/>
    <row r="573" ht="21.8" customHeight="1"/>
    <row r="574" ht="21.8" customHeight="1"/>
    <row r="575" ht="21.8" customHeight="1"/>
    <row r="576" ht="21.8" customHeight="1"/>
    <row r="577" ht="21.8" customHeight="1"/>
    <row r="578" ht="21.8" customHeight="1"/>
    <row r="579" ht="21.8" customHeight="1"/>
    <row r="580" ht="21.8" customHeight="1"/>
    <row r="581" ht="21.8" customHeight="1"/>
    <row r="582" ht="21.8" customHeight="1"/>
    <row r="583" ht="21.8" customHeight="1"/>
    <row r="584" ht="21.8" customHeight="1"/>
    <row r="585" ht="21.8" customHeight="1"/>
    <row r="586" ht="21.8" customHeight="1"/>
    <row r="587" ht="21.8" customHeight="1"/>
    <row r="588" ht="21.8" customHeight="1"/>
    <row r="589" ht="21.8" customHeight="1"/>
    <row r="590" ht="21.8" customHeight="1"/>
    <row r="591" ht="21.8" customHeight="1"/>
    <row r="592" ht="21.8" customHeight="1"/>
    <row r="593" ht="21.8" customHeight="1"/>
    <row r="594" ht="21.8" customHeight="1"/>
    <row r="595" ht="21.8" customHeight="1"/>
    <row r="596" ht="21.8" customHeight="1"/>
    <row r="597" ht="21.8" customHeight="1"/>
    <row r="598" ht="21.8" customHeight="1"/>
    <row r="599" ht="21.8" customHeight="1"/>
    <row r="600" ht="21.8" customHeight="1"/>
    <row r="601" ht="21.8" customHeight="1"/>
    <row r="602" ht="21.8" customHeight="1"/>
    <row r="603" ht="21.8" customHeight="1"/>
    <row r="604" ht="21.8" customHeight="1"/>
    <row r="605" ht="21.8" customHeight="1"/>
    <row r="606" ht="21.8" customHeight="1"/>
    <row r="607" ht="21.8" customHeight="1"/>
    <row r="608" ht="21.8" customHeight="1"/>
    <row r="609" ht="21.8" customHeight="1"/>
    <row r="610" ht="21.8" customHeight="1"/>
    <row r="611" ht="21.8" customHeight="1"/>
    <row r="612" ht="21.8" customHeight="1"/>
    <row r="613" ht="21.8" customHeight="1"/>
    <row r="614" ht="21.8" customHeight="1"/>
    <row r="615" ht="21.8" customHeight="1"/>
    <row r="616" ht="21.8" customHeight="1"/>
    <row r="617" ht="21.8" customHeight="1"/>
    <row r="618" ht="21.8" customHeight="1"/>
    <row r="619" ht="21.8" customHeight="1"/>
    <row r="620" ht="21.8" customHeight="1"/>
    <row r="621" ht="21.8" customHeight="1"/>
    <row r="622" ht="21.8" customHeight="1"/>
    <row r="623" ht="21.8" customHeight="1"/>
    <row r="624" ht="21.8" customHeight="1"/>
    <row r="625" ht="21.8" customHeight="1"/>
    <row r="626" ht="21.8" customHeight="1"/>
    <row r="627" ht="21.8" customHeight="1"/>
    <row r="628" ht="21.8" customHeight="1"/>
    <row r="629" ht="21.8" customHeight="1"/>
    <row r="630" ht="21.8" customHeight="1"/>
    <row r="631" ht="21.8" customHeight="1"/>
    <row r="632" ht="21.8" customHeight="1"/>
    <row r="633" ht="21.8" customHeight="1"/>
    <row r="634" ht="21.8" customHeight="1"/>
    <row r="635" ht="21.8" customHeight="1"/>
    <row r="636" ht="21.8" customHeight="1"/>
    <row r="637" ht="21.8" customHeight="1"/>
    <row r="638" ht="21.8" customHeight="1"/>
    <row r="639" ht="21.8" customHeight="1"/>
    <row r="640" ht="21.8" customHeight="1"/>
    <row r="641" ht="21.8" customHeight="1"/>
    <row r="642" ht="21.8" customHeight="1"/>
    <row r="643" ht="21.8" customHeight="1"/>
    <row r="644" ht="21.8" customHeight="1"/>
    <row r="645" ht="21.8" customHeight="1"/>
    <row r="646" ht="21.8" customHeight="1"/>
    <row r="647" ht="21.8" customHeight="1"/>
    <row r="648" ht="21.8" customHeight="1"/>
    <row r="649" ht="21.8" customHeight="1"/>
    <row r="650" ht="21.8" customHeight="1"/>
    <row r="651" ht="21.8" customHeight="1"/>
    <row r="652" ht="21.8" customHeight="1"/>
    <row r="653" ht="21.8" customHeight="1"/>
    <row r="654" ht="21.8" customHeight="1"/>
    <row r="655" ht="21.8" customHeight="1"/>
    <row r="656" ht="21.8" customHeight="1"/>
    <row r="657" ht="21.8" customHeight="1"/>
    <row r="658" ht="21.8" customHeight="1"/>
    <row r="659" ht="21.8" customHeight="1"/>
    <row r="660" ht="21.8" customHeight="1"/>
    <row r="661" ht="21.8" customHeight="1"/>
    <row r="662" ht="21.8" customHeight="1"/>
    <row r="663" ht="21.8" customHeight="1"/>
    <row r="664" ht="21.8" customHeight="1"/>
    <row r="665" ht="21.8" customHeight="1"/>
    <row r="666" ht="21.8" customHeight="1"/>
    <row r="667" ht="21.8" customHeight="1"/>
    <row r="668" ht="21.8" customHeight="1"/>
    <row r="669" ht="21.8" customHeight="1"/>
    <row r="670" ht="21.8" customHeight="1"/>
    <row r="671" ht="21.8" customHeight="1"/>
    <row r="672" ht="21.8" customHeight="1"/>
    <row r="673" ht="21.8" customHeight="1"/>
    <row r="674" ht="21.8" customHeight="1"/>
    <row r="675" ht="21.8" customHeight="1"/>
    <row r="676" ht="21.8" customHeight="1"/>
    <row r="677" ht="21.8" customHeight="1"/>
    <row r="678" ht="21.8" customHeight="1"/>
    <row r="679" ht="21.8" customHeight="1"/>
    <row r="680" ht="21.8" customHeight="1"/>
    <row r="681" ht="21.8" customHeight="1"/>
    <row r="682" ht="21.8" customHeight="1"/>
    <row r="683" ht="21.8" customHeight="1"/>
    <row r="684" ht="21.8" customHeight="1"/>
    <row r="685" ht="21.8" customHeight="1"/>
    <row r="686" ht="21.8" customHeight="1"/>
    <row r="687" ht="21.8" customHeight="1"/>
    <row r="688" ht="21.8" customHeight="1"/>
    <row r="689" ht="21.8" customHeight="1"/>
    <row r="690" ht="21.8" customHeight="1"/>
    <row r="691" ht="21.8" customHeight="1"/>
    <row r="692" ht="21.8" customHeight="1"/>
    <row r="693" ht="21.8" customHeight="1"/>
    <row r="694" ht="21.8" customHeight="1"/>
    <row r="695" ht="21.8" customHeight="1"/>
    <row r="696" ht="21.8" customHeight="1"/>
    <row r="697" ht="21.8" customHeight="1"/>
    <row r="698" ht="21.8" customHeight="1"/>
    <row r="699" ht="21.8" customHeight="1"/>
    <row r="700" ht="21.8" customHeight="1"/>
    <row r="701" ht="21.8" customHeight="1"/>
    <row r="702" ht="21.8" customHeight="1"/>
    <row r="703" ht="21.8" customHeight="1"/>
    <row r="704" ht="21.8" customHeight="1"/>
    <row r="705" ht="21.8" customHeight="1"/>
    <row r="706" ht="21.8" customHeight="1"/>
    <row r="707" ht="21.8" customHeight="1"/>
    <row r="708" ht="21.8" customHeight="1"/>
    <row r="709" ht="21.8" customHeight="1"/>
    <row r="710" ht="21.8" customHeight="1"/>
    <row r="711" ht="21.8" customHeight="1"/>
    <row r="712" ht="21.8" customHeight="1"/>
    <row r="713" ht="21.8" customHeight="1"/>
    <row r="714" ht="21.8" customHeight="1"/>
    <row r="715" ht="21.8" customHeight="1"/>
    <row r="716" ht="21.8" customHeight="1"/>
    <row r="717" ht="21.8" customHeight="1"/>
    <row r="718" ht="21.8" customHeight="1"/>
    <row r="719" ht="21.8" customHeight="1"/>
    <row r="720" ht="21.8" customHeight="1"/>
    <row r="721" ht="21.8" customHeight="1"/>
    <row r="722" ht="21.8" customHeight="1"/>
    <row r="723" ht="21.8" customHeight="1"/>
    <row r="724" ht="21.8" customHeight="1"/>
    <row r="725" ht="21.8" customHeight="1"/>
    <row r="726" ht="21.8" customHeight="1"/>
    <row r="727" ht="21.8" customHeight="1"/>
    <row r="728" ht="21.8" customHeight="1"/>
    <row r="729" ht="21.8" customHeight="1"/>
    <row r="730" ht="21.8" customHeight="1"/>
    <row r="731" ht="21.8" customHeight="1"/>
    <row r="732" ht="21.8" customHeight="1"/>
    <row r="733" ht="21.8" customHeight="1"/>
    <row r="734" ht="21.8" customHeight="1"/>
    <row r="735" ht="21.8" customHeight="1"/>
    <row r="736" ht="21.8" customHeight="1"/>
    <row r="737" ht="21.8" customHeight="1"/>
    <row r="738" ht="21.8" customHeight="1"/>
    <row r="739" ht="21.8" customHeight="1"/>
    <row r="740" ht="21.8" customHeight="1"/>
    <row r="741" ht="21.8" customHeight="1"/>
    <row r="742" ht="21.8" customHeight="1"/>
    <row r="743" ht="21.8" customHeight="1"/>
    <row r="744" ht="21.8" customHeight="1"/>
    <row r="745" ht="21.8" customHeight="1"/>
    <row r="746" ht="21.8" customHeight="1"/>
  </sheetData>
  <phoneticPr fontId="40" type="noConversion"/>
  <pageMargins left="0.75" right="0.75" top="1" bottom="1" header="0.5" footer="0.5"/>
  <pageSetup paperSize="9" scale="50" orientation="portrait" horizontalDpi="4294967294" verticalDpi="4294967293"/>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1"/>
  <dimension ref="A1:U254"/>
  <sheetViews>
    <sheetView zoomScaleNormal="100" workbookViewId="0"/>
  </sheetViews>
  <sheetFormatPr defaultColWidth="9.109375" defaultRowHeight="12.55"/>
  <cols>
    <col min="1" max="1" width="9.109375" style="99"/>
    <col min="2" max="2" width="59.44140625" style="99" bestFit="1" customWidth="1"/>
    <col min="3" max="3" width="14.44140625" style="99" bestFit="1" customWidth="1"/>
    <col min="4" max="4" width="14" style="99" bestFit="1" customWidth="1"/>
    <col min="5" max="5" width="14.44140625" style="99" bestFit="1" customWidth="1"/>
    <col min="6" max="7" width="14" style="99" bestFit="1" customWidth="1"/>
    <col min="8" max="8" width="2.44140625" style="99" customWidth="1"/>
    <col min="9" max="9" width="5" style="191" customWidth="1"/>
    <col min="10" max="10" width="50.88671875" style="99" bestFit="1" customWidth="1"/>
    <col min="11" max="15" width="14.44140625" style="99" bestFit="1" customWidth="1"/>
    <col min="16" max="17" width="14.6640625" style="99" customWidth="1"/>
    <col min="18" max="18" width="9.109375" style="99" customWidth="1"/>
    <col min="19" max="20" width="9.6640625" style="99" bestFit="1" customWidth="1"/>
    <col min="21" max="16384" width="9.109375" style="99"/>
  </cols>
  <sheetData>
    <row r="1" spans="1:17">
      <c r="B1" s="185"/>
      <c r="C1" s="185"/>
      <c r="H1" s="101"/>
    </row>
    <row r="2" spans="1:17">
      <c r="B2" s="185"/>
      <c r="C2" s="185"/>
      <c r="H2" s="101"/>
    </row>
    <row r="3" spans="1:17">
      <c r="H3" s="101"/>
    </row>
    <row r="4" spans="1:17" ht="15.05">
      <c r="B4" s="186"/>
      <c r="C4" s="187"/>
      <c r="D4" s="185"/>
      <c r="E4" s="185"/>
      <c r="F4" s="185"/>
      <c r="H4" s="101"/>
    </row>
    <row r="5" spans="1:17" ht="15.05">
      <c r="B5" s="186" t="s">
        <v>551</v>
      </c>
      <c r="C5" s="189"/>
      <c r="D5" s="185"/>
      <c r="E5" s="185"/>
      <c r="F5" s="185"/>
      <c r="H5" s="101"/>
    </row>
    <row r="6" spans="1:17">
      <c r="H6" s="101"/>
    </row>
    <row r="7" spans="1:17" ht="13.15">
      <c r="B7" s="369" t="s">
        <v>473</v>
      </c>
      <c r="C7" s="369"/>
      <c r="D7" s="369"/>
      <c r="E7" s="369"/>
      <c r="F7" s="102"/>
      <c r="G7" s="102"/>
      <c r="H7" s="101"/>
      <c r="J7" s="370" t="s">
        <v>474</v>
      </c>
      <c r="K7" s="370"/>
      <c r="L7" s="370"/>
      <c r="M7" s="370"/>
      <c r="N7" s="370"/>
      <c r="O7" s="370"/>
    </row>
    <row r="8" spans="1:17">
      <c r="H8" s="101"/>
      <c r="J8" s="111"/>
      <c r="K8" s="111"/>
      <c r="L8" s="111"/>
      <c r="M8" s="111"/>
      <c r="N8" s="111"/>
      <c r="O8" s="111"/>
    </row>
    <row r="9" spans="1:17" ht="13.15">
      <c r="C9" s="103">
        <f>'2 - Informazioni Integrative'!C2</f>
        <v>1</v>
      </c>
      <c r="D9" s="103">
        <f>'2 - Informazioni Integrative'!D2</f>
        <v>2</v>
      </c>
      <c r="E9" s="103">
        <f>'2 - Informazioni Integrative'!E2</f>
        <v>3</v>
      </c>
      <c r="F9" s="103">
        <f>'2 - Informazioni Integrative'!F2</f>
        <v>4</v>
      </c>
      <c r="G9" s="103">
        <f>'2 - Informazioni Integrative'!G2</f>
        <v>5</v>
      </c>
      <c r="H9" s="101"/>
      <c r="J9" s="111"/>
      <c r="K9" s="113">
        <f>C9</f>
        <v>1</v>
      </c>
      <c r="L9" s="113">
        <f>D9</f>
        <v>2</v>
      </c>
      <c r="M9" s="113">
        <f>E9</f>
        <v>3</v>
      </c>
      <c r="N9" s="113">
        <f>F9</f>
        <v>4</v>
      </c>
      <c r="O9" s="113">
        <f>G9</f>
        <v>5</v>
      </c>
    </row>
    <row r="10" spans="1:17">
      <c r="H10" s="101"/>
      <c r="J10" s="111"/>
      <c r="K10" s="111"/>
      <c r="L10" s="111"/>
      <c r="M10" s="111"/>
      <c r="N10" s="111"/>
      <c r="O10" s="111"/>
    </row>
    <row r="11" spans="1:17" ht="13.15">
      <c r="B11" s="369" t="s">
        <v>610</v>
      </c>
      <c r="C11" s="369"/>
      <c r="D11" s="369"/>
      <c r="E11" s="369"/>
      <c r="F11" s="102"/>
      <c r="G11" s="102"/>
      <c r="H11" s="101"/>
      <c r="I11" s="271" t="s">
        <v>710</v>
      </c>
      <c r="J11" s="111" t="s">
        <v>475</v>
      </c>
      <c r="K11" s="112">
        <f>C22+C19+C18+C20+C21</f>
        <v>0</v>
      </c>
      <c r="L11" s="112">
        <f>D22+D19+D18+D20+D21</f>
        <v>0</v>
      </c>
      <c r="M11" s="112">
        <f>E22+E19+E18+E20+E21</f>
        <v>0</v>
      </c>
      <c r="N11" s="112">
        <f>F22+F19+F18+F20+F21</f>
        <v>0</v>
      </c>
      <c r="O11" s="112">
        <f>G22+G19+G18+G20+G21</f>
        <v>0</v>
      </c>
      <c r="P11" s="105"/>
      <c r="Q11" s="105"/>
    </row>
    <row r="12" spans="1:17">
      <c r="A12" s="191"/>
      <c r="H12" s="101"/>
      <c r="I12" s="271" t="s">
        <v>711</v>
      </c>
      <c r="J12" s="111" t="s">
        <v>310</v>
      </c>
      <c r="K12" s="112">
        <f>C13+C14+C15+C16+C17</f>
        <v>0</v>
      </c>
      <c r="L12" s="112">
        <f>D13+D14+D15+D16+D17</f>
        <v>0</v>
      </c>
      <c r="M12" s="112">
        <f>E13+E14+E15+E16+E17</f>
        <v>0</v>
      </c>
      <c r="N12" s="112">
        <f>F13+F14+F15+F16+F17</f>
        <v>0</v>
      </c>
      <c r="O12" s="112">
        <f>G13+G14+G15+G16+G17</f>
        <v>0</v>
      </c>
      <c r="P12" s="105"/>
      <c r="Q12" s="105"/>
    </row>
    <row r="13" spans="1:17">
      <c r="A13" s="223" t="s">
        <v>103</v>
      </c>
      <c r="B13" s="104" t="s">
        <v>476</v>
      </c>
      <c r="C13" s="104">
        <f>'1 - Schema CEE'!E179</f>
        <v>0</v>
      </c>
      <c r="D13" s="104">
        <f>'1 - Schema CEE'!G179</f>
        <v>0</v>
      </c>
      <c r="E13" s="104">
        <f>'1 - Schema CEE'!I179</f>
        <v>0</v>
      </c>
      <c r="F13" s="104">
        <f>'1 - Schema CEE'!K179</f>
        <v>0</v>
      </c>
      <c r="G13" s="104">
        <f>'1 - Schema CEE'!M179</f>
        <v>0</v>
      </c>
      <c r="H13" s="101"/>
      <c r="I13" s="271" t="s">
        <v>712</v>
      </c>
      <c r="J13" s="111" t="s">
        <v>477</v>
      </c>
      <c r="K13" s="112">
        <f>C23+C24</f>
        <v>0</v>
      </c>
      <c r="L13" s="112">
        <f>D23+D24</f>
        <v>0</v>
      </c>
      <c r="M13" s="112">
        <f>E23+E24</f>
        <v>0</v>
      </c>
      <c r="N13" s="112">
        <f>F23+F24</f>
        <v>0</v>
      </c>
      <c r="O13" s="112">
        <f>G23+G24</f>
        <v>0</v>
      </c>
      <c r="P13" s="105"/>
      <c r="Q13" s="105"/>
    </row>
    <row r="14" spans="1:17">
      <c r="A14" s="223" t="s">
        <v>104</v>
      </c>
      <c r="B14" s="104" t="s">
        <v>478</v>
      </c>
      <c r="C14" s="104">
        <f>'1 - Schema CEE'!E180</f>
        <v>0</v>
      </c>
      <c r="D14" s="104">
        <f>'1 - Schema CEE'!G180</f>
        <v>0</v>
      </c>
      <c r="E14" s="104">
        <f>'1 - Schema CEE'!I180</f>
        <v>0</v>
      </c>
      <c r="F14" s="104">
        <f>'1 - Schema CEE'!K180</f>
        <v>0</v>
      </c>
      <c r="G14" s="104">
        <f>'1 - Schema CEE'!M180</f>
        <v>0</v>
      </c>
      <c r="H14" s="101"/>
      <c r="I14" s="274"/>
      <c r="J14" s="111"/>
      <c r="K14" s="111"/>
      <c r="L14" s="111"/>
      <c r="M14" s="112"/>
      <c r="N14" s="112"/>
      <c r="O14" s="112"/>
      <c r="P14" s="105"/>
      <c r="Q14" s="105"/>
    </row>
    <row r="15" spans="1:17" ht="13.15">
      <c r="A15" s="223" t="s">
        <v>105</v>
      </c>
      <c r="B15" s="104" t="s">
        <v>479</v>
      </c>
      <c r="C15" s="104">
        <f>'1 - Schema CEE'!E181</f>
        <v>0</v>
      </c>
      <c r="D15" s="104">
        <f>'1 - Schema CEE'!G181</f>
        <v>0</v>
      </c>
      <c r="E15" s="104">
        <f>'1 - Schema CEE'!I181</f>
        <v>0</v>
      </c>
      <c r="F15" s="104">
        <f>'1 - Schema CEE'!K181</f>
        <v>0</v>
      </c>
      <c r="G15" s="104">
        <f>'1 - Schema CEE'!M181</f>
        <v>0</v>
      </c>
      <c r="H15" s="101"/>
      <c r="I15" s="271" t="s">
        <v>713</v>
      </c>
      <c r="J15" s="114" t="s">
        <v>480</v>
      </c>
      <c r="K15" s="115">
        <f>SUM(K11+K12+K13)</f>
        <v>0</v>
      </c>
      <c r="L15" s="115">
        <f>SUM(L11+L12+L13)</f>
        <v>0</v>
      </c>
      <c r="M15" s="115">
        <f>SUM(M11+M12+M13)</f>
        <v>0</v>
      </c>
      <c r="N15" s="115">
        <f>SUM(N11+N12+N13)</f>
        <v>0</v>
      </c>
      <c r="O15" s="115">
        <f>SUM(O11+O12+O13)</f>
        <v>0</v>
      </c>
      <c r="P15" s="105"/>
      <c r="Q15" s="105"/>
    </row>
    <row r="16" spans="1:17">
      <c r="A16" s="286" t="s">
        <v>106</v>
      </c>
      <c r="B16" s="104" t="s">
        <v>481</v>
      </c>
      <c r="C16" s="104">
        <f>'1 - Schema CEE'!E182</f>
        <v>0</v>
      </c>
      <c r="D16" s="104">
        <f>'1 - Schema CEE'!G182</f>
        <v>0</v>
      </c>
      <c r="E16" s="104">
        <f>'1 - Schema CEE'!I182</f>
        <v>0</v>
      </c>
      <c r="F16" s="104">
        <f>'1 - Schema CEE'!K182</f>
        <v>0</v>
      </c>
      <c r="G16" s="104">
        <f>'1 - Schema CEE'!M182</f>
        <v>0</v>
      </c>
      <c r="H16" s="101"/>
      <c r="I16" s="274"/>
      <c r="J16" s="111"/>
      <c r="K16" s="111"/>
      <c r="L16" s="111"/>
      <c r="M16" s="112"/>
      <c r="N16" s="112"/>
      <c r="O16" s="112"/>
      <c r="P16" s="105"/>
      <c r="Q16" s="105"/>
    </row>
    <row r="17" spans="1:17">
      <c r="A17" s="286" t="s">
        <v>107</v>
      </c>
      <c r="B17" s="104" t="s">
        <v>482</v>
      </c>
      <c r="C17" s="104">
        <f>'1 - Schema CEE'!E183</f>
        <v>0</v>
      </c>
      <c r="D17" s="104">
        <f>'1 - Schema CEE'!G183</f>
        <v>0</v>
      </c>
      <c r="E17" s="104">
        <f>'1 - Schema CEE'!I183</f>
        <v>0</v>
      </c>
      <c r="F17" s="104">
        <f>'1 - Schema CEE'!K183</f>
        <v>0</v>
      </c>
      <c r="G17" s="104">
        <f>'1 - Schema CEE'!M183</f>
        <v>0</v>
      </c>
      <c r="H17" s="101"/>
      <c r="I17" s="271" t="s">
        <v>714</v>
      </c>
      <c r="J17" s="111" t="s">
        <v>483</v>
      </c>
      <c r="K17" s="112">
        <f>C82+C83+C84</f>
        <v>0</v>
      </c>
      <c r="L17" s="112">
        <f>D82+D83+D84</f>
        <v>0</v>
      </c>
      <c r="M17" s="112">
        <f>E82+E83+E84</f>
        <v>0</v>
      </c>
      <c r="N17" s="112">
        <f>F82+F83+F84</f>
        <v>0</v>
      </c>
      <c r="O17" s="112">
        <f>G82+G83+G84</f>
        <v>0</v>
      </c>
      <c r="P17" s="105"/>
      <c r="Q17" s="105"/>
    </row>
    <row r="18" spans="1:17">
      <c r="A18" s="286" t="s">
        <v>108</v>
      </c>
      <c r="B18" s="104" t="s">
        <v>484</v>
      </c>
      <c r="C18" s="104">
        <f>'1 - Schema CEE'!D186+'1 - Schema CEE'!D187</f>
        <v>0</v>
      </c>
      <c r="D18" s="104">
        <f>'1 - Schema CEE'!F186+'1 - Schema CEE'!F187</f>
        <v>0</v>
      </c>
      <c r="E18" s="104">
        <f>'1 - Schema CEE'!H186+'1 - Schema CEE'!H187</f>
        <v>0</v>
      </c>
      <c r="F18" s="104">
        <f>'1 - Schema CEE'!J186+'1 - Schema CEE'!J187</f>
        <v>0</v>
      </c>
      <c r="G18" s="104">
        <f>'1 - Schema CEE'!L186+'1 - Schema CEE'!L187</f>
        <v>0</v>
      </c>
      <c r="H18" s="101"/>
      <c r="I18" s="271" t="s">
        <v>715</v>
      </c>
      <c r="J18" s="111" t="s">
        <v>485</v>
      </c>
      <c r="K18" s="112">
        <f>C80</f>
        <v>0</v>
      </c>
      <c r="L18" s="112">
        <f>D80</f>
        <v>0</v>
      </c>
      <c r="M18" s="112">
        <f>E80</f>
        <v>0</v>
      </c>
      <c r="N18" s="112">
        <f>F80</f>
        <v>0</v>
      </c>
      <c r="O18" s="112">
        <f>G80</f>
        <v>0</v>
      </c>
      <c r="P18" s="105"/>
      <c r="Q18" s="105"/>
    </row>
    <row r="19" spans="1:17">
      <c r="A19" s="286" t="s">
        <v>109</v>
      </c>
      <c r="B19" s="104" t="s">
        <v>432</v>
      </c>
      <c r="C19" s="104">
        <f>'2 - Informazioni Integrative'!C5</f>
        <v>0</v>
      </c>
      <c r="D19" s="104">
        <f>'2 - Informazioni Integrative'!D5</f>
        <v>0</v>
      </c>
      <c r="E19" s="104">
        <f>'2 - Informazioni Integrative'!E5</f>
        <v>0</v>
      </c>
      <c r="F19" s="104">
        <f>'2 - Informazioni Integrative'!F5</f>
        <v>0</v>
      </c>
      <c r="G19" s="104">
        <f>'2 - Informazioni Integrative'!G5</f>
        <v>0</v>
      </c>
      <c r="H19" s="101"/>
      <c r="I19" s="271" t="s">
        <v>716</v>
      </c>
      <c r="J19" s="111" t="s">
        <v>68</v>
      </c>
      <c r="K19" s="151">
        <f>C81+C85+C86+C87</f>
        <v>0</v>
      </c>
      <c r="L19" s="151">
        <f>D81+D85+D86+D87</f>
        <v>0</v>
      </c>
      <c r="M19" s="151">
        <f>E81+E85+E86+E87</f>
        <v>0</v>
      </c>
      <c r="N19" s="151">
        <f>F81+F85+F86+F87</f>
        <v>0</v>
      </c>
      <c r="O19" s="151">
        <f>G81+G85+G86+G87</f>
        <v>0</v>
      </c>
      <c r="P19" s="105"/>
      <c r="Q19" s="105"/>
    </row>
    <row r="20" spans="1:17">
      <c r="A20" s="286" t="s">
        <v>110</v>
      </c>
      <c r="B20" s="104" t="s">
        <v>405</v>
      </c>
      <c r="C20" s="104">
        <f>'1 - Schema CEE'!D198+'1 - Schema CEE'!D199</f>
        <v>0</v>
      </c>
      <c r="D20" s="104">
        <f>'1 - Schema CEE'!F198+'1 - Schema CEE'!F199</f>
        <v>0</v>
      </c>
      <c r="E20" s="104">
        <f>'1 - Schema CEE'!H198+'1 - Schema CEE'!H199</f>
        <v>0</v>
      </c>
      <c r="F20" s="104">
        <f>'1 - Schema CEE'!J198+'1 - Schema CEE'!J199</f>
        <v>0</v>
      </c>
      <c r="G20" s="104">
        <f>'1 - Schema CEE'!L198+'1 - Schema CEE'!L199</f>
        <v>0</v>
      </c>
      <c r="H20" s="101"/>
      <c r="I20" s="271" t="s">
        <v>717</v>
      </c>
      <c r="J20" s="111" t="s">
        <v>406</v>
      </c>
      <c r="K20" s="151">
        <f>C88+C89</f>
        <v>0</v>
      </c>
      <c r="L20" s="151">
        <f>D88+D89</f>
        <v>0</v>
      </c>
      <c r="M20" s="151">
        <f>E88+E89</f>
        <v>0</v>
      </c>
      <c r="N20" s="151">
        <f>F88+F89</f>
        <v>0</v>
      </c>
      <c r="O20" s="151">
        <f>G88+G89</f>
        <v>0</v>
      </c>
      <c r="P20" s="105"/>
      <c r="Q20" s="105"/>
    </row>
    <row r="21" spans="1:17">
      <c r="A21" s="286" t="s">
        <v>111</v>
      </c>
      <c r="B21" s="104" t="s">
        <v>407</v>
      </c>
      <c r="C21" s="104">
        <f>'1 - Schema CEE'!D201+'1 - Schema CEE'!D202</f>
        <v>0</v>
      </c>
      <c r="D21" s="104">
        <f>'1 - Schema CEE'!F201+'1 - Schema CEE'!F202</f>
        <v>0</v>
      </c>
      <c r="E21" s="104">
        <f>'1 - Schema CEE'!H201+'1 - Schema CEE'!H202</f>
        <v>0</v>
      </c>
      <c r="F21" s="104">
        <f>'1 - Schema CEE'!J201+'1 - Schema CEE'!J202</f>
        <v>0</v>
      </c>
      <c r="G21" s="104">
        <f>'1 - Schema CEE'!L201+'1 - Schema CEE'!L202</f>
        <v>0</v>
      </c>
      <c r="H21" s="101"/>
      <c r="I21" s="274"/>
      <c r="J21" s="111"/>
      <c r="K21" s="149"/>
      <c r="L21" s="149"/>
      <c r="M21" s="151"/>
      <c r="N21" s="151"/>
      <c r="O21" s="151"/>
      <c r="P21" s="105"/>
      <c r="Q21" s="105"/>
    </row>
    <row r="22" spans="1:17" ht="13.15">
      <c r="A22" s="286" t="s">
        <v>112</v>
      </c>
      <c r="B22" s="104" t="s">
        <v>408</v>
      </c>
      <c r="C22" s="104">
        <f>'1 - Schema CEE'!D204+'1 - Schema CEE'!D205</f>
        <v>0</v>
      </c>
      <c r="D22" s="104">
        <f>'1 - Schema CEE'!F204+'1 - Schema CEE'!F205</f>
        <v>0</v>
      </c>
      <c r="E22" s="104">
        <f>'1 - Schema CEE'!H204+'1 - Schema CEE'!H205</f>
        <v>0</v>
      </c>
      <c r="F22" s="104">
        <f>'1 - Schema CEE'!J204+'1 - Schema CEE'!J205</f>
        <v>0</v>
      </c>
      <c r="G22" s="104">
        <f>'1 - Schema CEE'!L204+'1 - Schema CEE'!L205</f>
        <v>0</v>
      </c>
      <c r="H22" s="101"/>
      <c r="I22" s="271" t="s">
        <v>718</v>
      </c>
      <c r="J22" s="114" t="s">
        <v>409</v>
      </c>
      <c r="K22" s="177">
        <f>SUM(K17+K18+K19+K20)</f>
        <v>0</v>
      </c>
      <c r="L22" s="177">
        <f>SUM(L17+L18+L19+L20)</f>
        <v>0</v>
      </c>
      <c r="M22" s="177">
        <f>SUM(M17+M18+M19+M20)</f>
        <v>0</v>
      </c>
      <c r="N22" s="177">
        <f>SUM(N17+N18+N19+N20)</f>
        <v>0</v>
      </c>
      <c r="O22" s="177">
        <f>SUM(O17+O18+O19+O20)</f>
        <v>0</v>
      </c>
      <c r="P22" s="105"/>
      <c r="Q22" s="105"/>
    </row>
    <row r="23" spans="1:17">
      <c r="A23" s="286" t="s">
        <v>113</v>
      </c>
      <c r="B23" s="104" t="s">
        <v>279</v>
      </c>
      <c r="C23" s="104">
        <f>'1 - Schema CEE'!E220</f>
        <v>0</v>
      </c>
      <c r="D23" s="104">
        <f>'1 - Schema CEE'!G220</f>
        <v>0</v>
      </c>
      <c r="E23" s="104">
        <f>'1 - Schema CEE'!I220</f>
        <v>0</v>
      </c>
      <c r="F23" s="104">
        <f>'1 - Schema CEE'!K220</f>
        <v>0</v>
      </c>
      <c r="G23" s="104">
        <f>'1 - Schema CEE'!M220</f>
        <v>0</v>
      </c>
      <c r="H23" s="101"/>
      <c r="I23" s="274"/>
      <c r="J23" s="111"/>
      <c r="K23" s="149"/>
      <c r="L23" s="149"/>
      <c r="M23" s="151"/>
      <c r="N23" s="151"/>
      <c r="O23" s="151"/>
      <c r="P23" s="105"/>
      <c r="Q23" s="105"/>
    </row>
    <row r="24" spans="1:17" ht="13.15">
      <c r="A24" s="286" t="s">
        <v>114</v>
      </c>
      <c r="B24" s="104" t="s">
        <v>280</v>
      </c>
      <c r="C24" s="104">
        <f>'1 - Schema CEE'!E221+'1 - Schema CEE'!E222</f>
        <v>0</v>
      </c>
      <c r="D24" s="104">
        <f>'1 - Schema CEE'!G221+'1 - Schema CEE'!G222</f>
        <v>0</v>
      </c>
      <c r="E24" s="104">
        <f>'1 - Schema CEE'!I221+'1 - Schema CEE'!I222</f>
        <v>0</v>
      </c>
      <c r="F24" s="104">
        <f>'1 - Schema CEE'!K221+'1 - Schema CEE'!K222</f>
        <v>0</v>
      </c>
      <c r="G24" s="104">
        <f>'1 - Schema CEE'!M221+'1 - Schema CEE'!M222</f>
        <v>0</v>
      </c>
      <c r="H24" s="101"/>
      <c r="I24" s="271" t="s">
        <v>719</v>
      </c>
      <c r="J24" s="114" t="s">
        <v>281</v>
      </c>
      <c r="K24" s="177">
        <f>K15-K22</f>
        <v>0</v>
      </c>
      <c r="L24" s="177">
        <f>L15-L22</f>
        <v>0</v>
      </c>
      <c r="M24" s="177">
        <f>M15-M22</f>
        <v>0</v>
      </c>
      <c r="N24" s="177">
        <f>N15-N22</f>
        <v>0</v>
      </c>
      <c r="O24" s="177">
        <f>O15-O22</f>
        <v>0</v>
      </c>
      <c r="P24" s="105"/>
      <c r="Q24" s="105"/>
    </row>
    <row r="25" spans="1:17">
      <c r="A25" s="255"/>
      <c r="B25" s="104"/>
      <c r="C25" s="104"/>
      <c r="D25" s="104"/>
      <c r="E25" s="104"/>
      <c r="F25" s="104"/>
      <c r="G25" s="104"/>
      <c r="H25" s="101"/>
      <c r="I25" s="274"/>
      <c r="J25" s="111"/>
      <c r="K25" s="149"/>
      <c r="L25" s="149"/>
      <c r="M25" s="151"/>
      <c r="N25" s="151"/>
      <c r="O25" s="151"/>
      <c r="P25" s="105"/>
      <c r="Q25" s="105"/>
    </row>
    <row r="26" spans="1:17" ht="13.15">
      <c r="A26" s="223" t="s">
        <v>115</v>
      </c>
      <c r="B26" s="108" t="s">
        <v>145</v>
      </c>
      <c r="C26" s="108">
        <f>SUM(C13:C24)</f>
        <v>0</v>
      </c>
      <c r="D26" s="108">
        <f>SUM(D13:D24)</f>
        <v>0</v>
      </c>
      <c r="E26" s="108">
        <f>SUM(E13:E24)</f>
        <v>0</v>
      </c>
      <c r="F26" s="108">
        <f>SUM(F13:F24)</f>
        <v>0</v>
      </c>
      <c r="G26" s="108">
        <f>SUM(G13:G24)</f>
        <v>0</v>
      </c>
      <c r="H26" s="101"/>
      <c r="I26" s="271" t="s">
        <v>720</v>
      </c>
      <c r="J26" s="111" t="s">
        <v>303</v>
      </c>
      <c r="K26" s="151">
        <f>C30+C31+C32+C33+C34+C35+C36</f>
        <v>0</v>
      </c>
      <c r="L26" s="151">
        <f>D30+D31+D32+D33+D34+D35+D36</f>
        <v>0</v>
      </c>
      <c r="M26" s="151">
        <f>E30+E31+E32+E33+E34+E35+E36</f>
        <v>0</v>
      </c>
      <c r="N26" s="151">
        <f>F30+F31+F32+F33+F34+F35+F36</f>
        <v>0</v>
      </c>
      <c r="O26" s="151">
        <f>G30+G31+G32+G33+G34+G35+G36</f>
        <v>0</v>
      </c>
      <c r="P26" s="105"/>
      <c r="Q26" s="105"/>
    </row>
    <row r="27" spans="1:17">
      <c r="B27" s="104"/>
      <c r="C27" s="104"/>
      <c r="D27" s="104"/>
      <c r="E27" s="104"/>
      <c r="F27" s="104"/>
      <c r="G27" s="104"/>
      <c r="H27" s="101"/>
      <c r="I27" s="271" t="s">
        <v>721</v>
      </c>
      <c r="J27" s="111" t="s">
        <v>200</v>
      </c>
      <c r="K27" s="151">
        <f>C37+C38+C39+C40+C41</f>
        <v>0</v>
      </c>
      <c r="L27" s="151">
        <f>D37+D38+D39+D40+D41</f>
        <v>0</v>
      </c>
      <c r="M27" s="151">
        <f>E37+E38+E39+E40+E41</f>
        <v>0</v>
      </c>
      <c r="N27" s="151">
        <f>F37+F38+F39+F40+F41</f>
        <v>0</v>
      </c>
      <c r="O27" s="151">
        <f>G37+G38+G39+G40+G41</f>
        <v>0</v>
      </c>
      <c r="P27" s="105"/>
      <c r="Q27" s="105"/>
    </row>
    <row r="28" spans="1:17" ht="13.15">
      <c r="B28" s="368" t="s">
        <v>282</v>
      </c>
      <c r="C28" s="368"/>
      <c r="D28" s="368"/>
      <c r="E28" s="368"/>
      <c r="F28" s="106"/>
      <c r="G28" s="106"/>
      <c r="H28" s="101"/>
      <c r="I28" s="271"/>
      <c r="J28" s="111"/>
      <c r="K28" s="151"/>
      <c r="L28" s="151"/>
      <c r="M28" s="151"/>
      <c r="N28" s="151"/>
      <c r="O28" s="151"/>
      <c r="P28" s="105"/>
      <c r="Q28" s="105"/>
    </row>
    <row r="29" spans="1:17">
      <c r="B29" s="104"/>
      <c r="C29" s="104"/>
      <c r="D29" s="104"/>
      <c r="E29" s="104"/>
      <c r="F29" s="104"/>
      <c r="G29" s="104"/>
      <c r="H29" s="101"/>
      <c r="I29" s="274"/>
      <c r="J29" s="111"/>
      <c r="K29" s="149"/>
      <c r="L29" s="149"/>
      <c r="M29" s="151"/>
      <c r="N29" s="151"/>
      <c r="O29" s="151"/>
      <c r="P29" s="105"/>
      <c r="Q29" s="105"/>
    </row>
    <row r="30" spans="1:17" ht="13.15">
      <c r="A30" s="223" t="s">
        <v>116</v>
      </c>
      <c r="B30" s="104" t="s">
        <v>283</v>
      </c>
      <c r="C30" s="104">
        <f>'1 - Schema CEE'!E141</f>
        <v>0</v>
      </c>
      <c r="D30" s="104">
        <f>'1 - Schema CEE'!G141</f>
        <v>0</v>
      </c>
      <c r="E30" s="104">
        <f>'1 - Schema CEE'!I141</f>
        <v>0</v>
      </c>
      <c r="F30" s="104">
        <f>'1 - Schema CEE'!K141</f>
        <v>0</v>
      </c>
      <c r="G30" s="104">
        <f>'1 - Schema CEE'!M141</f>
        <v>0</v>
      </c>
      <c r="H30" s="101"/>
      <c r="I30" s="271" t="s">
        <v>722</v>
      </c>
      <c r="J30" s="114" t="s">
        <v>284</v>
      </c>
      <c r="K30" s="177">
        <f>SUM(K26:K28)</f>
        <v>0</v>
      </c>
      <c r="L30" s="177">
        <f>SUM(L26:L28)</f>
        <v>0</v>
      </c>
      <c r="M30" s="177">
        <f>SUM(M26:M28)</f>
        <v>0</v>
      </c>
      <c r="N30" s="177">
        <f>SUM(N26:N28)</f>
        <v>0</v>
      </c>
      <c r="O30" s="177">
        <f>SUM(O26:O28)</f>
        <v>0</v>
      </c>
      <c r="P30" s="105"/>
      <c r="Q30" s="105"/>
    </row>
    <row r="31" spans="1:17">
      <c r="A31" s="223" t="s">
        <v>117</v>
      </c>
      <c r="B31" s="104" t="s">
        <v>285</v>
      </c>
      <c r="C31" s="104">
        <f>'1 - Schema CEE'!E142</f>
        <v>0</v>
      </c>
      <c r="D31" s="104">
        <f>'1 - Schema CEE'!G142</f>
        <v>0</v>
      </c>
      <c r="E31" s="104">
        <f>'1 - Schema CEE'!I142</f>
        <v>0</v>
      </c>
      <c r="F31" s="104">
        <f>'1 - Schema CEE'!K142</f>
        <v>0</v>
      </c>
      <c r="G31" s="104">
        <f>'1 - Schema CEE'!M142</f>
        <v>0</v>
      </c>
      <c r="H31" s="101"/>
      <c r="I31" s="274"/>
      <c r="J31" s="111"/>
      <c r="K31" s="149"/>
      <c r="L31" s="149"/>
      <c r="M31" s="151"/>
      <c r="N31" s="151"/>
      <c r="O31" s="151"/>
      <c r="P31" s="105"/>
      <c r="Q31" s="105"/>
    </row>
    <row r="32" spans="1:17">
      <c r="A32" s="223" t="s">
        <v>118</v>
      </c>
      <c r="B32" s="104" t="s">
        <v>286</v>
      </c>
      <c r="C32" s="104">
        <f>'1 - Schema CEE'!E143</f>
        <v>0</v>
      </c>
      <c r="D32" s="104">
        <f>'1 - Schema CEE'!G143</f>
        <v>0</v>
      </c>
      <c r="E32" s="104">
        <f>'1 - Schema CEE'!I143</f>
        <v>0</v>
      </c>
      <c r="F32" s="104">
        <f>'1 - Schema CEE'!K143</f>
        <v>0</v>
      </c>
      <c r="G32" s="104">
        <f>'1 - Schema CEE'!M143</f>
        <v>0</v>
      </c>
      <c r="H32" s="101"/>
      <c r="I32" s="271" t="s">
        <v>723</v>
      </c>
      <c r="J32" s="111" t="s">
        <v>287</v>
      </c>
      <c r="K32" s="151">
        <f t="shared" ref="K32:L35" si="0">C95</f>
        <v>0</v>
      </c>
      <c r="L32" s="151">
        <f t="shared" si="0"/>
        <v>0</v>
      </c>
      <c r="M32" s="151">
        <f t="shared" ref="M32:O35" si="1">E95</f>
        <v>0</v>
      </c>
      <c r="N32" s="151">
        <f t="shared" si="1"/>
        <v>0</v>
      </c>
      <c r="O32" s="151">
        <f t="shared" si="1"/>
        <v>0</v>
      </c>
      <c r="P32" s="105"/>
      <c r="Q32" s="105"/>
    </row>
    <row r="33" spans="1:19">
      <c r="A33" s="223" t="s">
        <v>119</v>
      </c>
      <c r="B33" s="104" t="s">
        <v>288</v>
      </c>
      <c r="C33" s="104">
        <f>'1 - Schema CEE'!E144</f>
        <v>0</v>
      </c>
      <c r="D33" s="104">
        <f>'1 - Schema CEE'!G144</f>
        <v>0</v>
      </c>
      <c r="E33" s="104">
        <f>'1 - Schema CEE'!I144</f>
        <v>0</v>
      </c>
      <c r="F33" s="104">
        <f>'1 - Schema CEE'!K144</f>
        <v>0</v>
      </c>
      <c r="G33" s="104">
        <f>'1 - Schema CEE'!M144</f>
        <v>0</v>
      </c>
      <c r="H33" s="101"/>
      <c r="I33" s="271" t="s">
        <v>724</v>
      </c>
      <c r="J33" s="111" t="s">
        <v>289</v>
      </c>
      <c r="K33" s="151">
        <f t="shared" si="0"/>
        <v>0</v>
      </c>
      <c r="L33" s="151">
        <f t="shared" si="0"/>
        <v>0</v>
      </c>
      <c r="M33" s="151">
        <f t="shared" si="1"/>
        <v>0</v>
      </c>
      <c r="N33" s="151">
        <f t="shared" si="1"/>
        <v>0</v>
      </c>
      <c r="O33" s="151">
        <f t="shared" si="1"/>
        <v>0</v>
      </c>
      <c r="P33" s="105"/>
      <c r="Q33" s="105"/>
    </row>
    <row r="34" spans="1:19">
      <c r="A34" s="223" t="s">
        <v>120</v>
      </c>
      <c r="B34" s="104" t="s">
        <v>290</v>
      </c>
      <c r="C34" s="104">
        <f>'1 - Schema CEE'!E145</f>
        <v>0</v>
      </c>
      <c r="D34" s="104">
        <f>'1 - Schema CEE'!G145</f>
        <v>0</v>
      </c>
      <c r="E34" s="104">
        <f>'1 - Schema CEE'!I145</f>
        <v>0</v>
      </c>
      <c r="F34" s="104">
        <f>'1 - Schema CEE'!K145</f>
        <v>0</v>
      </c>
      <c r="G34" s="104">
        <f>'1 - Schema CEE'!M145</f>
        <v>0</v>
      </c>
      <c r="H34" s="101"/>
      <c r="I34" s="271" t="s">
        <v>725</v>
      </c>
      <c r="J34" s="111" t="s">
        <v>85</v>
      </c>
      <c r="K34" s="151">
        <f t="shared" si="0"/>
        <v>0</v>
      </c>
      <c r="L34" s="151">
        <f t="shared" si="0"/>
        <v>0</v>
      </c>
      <c r="M34" s="151">
        <f t="shared" si="1"/>
        <v>0</v>
      </c>
      <c r="N34" s="151">
        <f t="shared" si="1"/>
        <v>0</v>
      </c>
      <c r="O34" s="151">
        <f t="shared" si="1"/>
        <v>0</v>
      </c>
      <c r="P34" s="105"/>
      <c r="Q34" s="105"/>
    </row>
    <row r="35" spans="1:19">
      <c r="A35" s="223" t="s">
        <v>121</v>
      </c>
      <c r="B35" s="104" t="s">
        <v>291</v>
      </c>
      <c r="C35" s="104">
        <f>'1 - Schema CEE'!E146</f>
        <v>0</v>
      </c>
      <c r="D35" s="104">
        <f>'1 - Schema CEE'!G146</f>
        <v>0</v>
      </c>
      <c r="E35" s="104">
        <f>'1 - Schema CEE'!I146</f>
        <v>0</v>
      </c>
      <c r="F35" s="104">
        <f>'1 - Schema CEE'!K146</f>
        <v>0</v>
      </c>
      <c r="G35" s="104">
        <f>'1 - Schema CEE'!M146</f>
        <v>0</v>
      </c>
      <c r="H35" s="101"/>
      <c r="I35" s="271" t="s">
        <v>726</v>
      </c>
      <c r="J35" s="111" t="s">
        <v>292</v>
      </c>
      <c r="K35" s="151">
        <f t="shared" si="0"/>
        <v>0</v>
      </c>
      <c r="L35" s="151">
        <f t="shared" si="0"/>
        <v>0</v>
      </c>
      <c r="M35" s="151">
        <f t="shared" si="1"/>
        <v>0</v>
      </c>
      <c r="N35" s="151">
        <f t="shared" si="1"/>
        <v>0</v>
      </c>
      <c r="O35" s="151">
        <f t="shared" si="1"/>
        <v>0</v>
      </c>
      <c r="P35" s="105"/>
      <c r="Q35" s="105"/>
    </row>
    <row r="36" spans="1:19">
      <c r="A36" s="223" t="s">
        <v>122</v>
      </c>
      <c r="B36" s="104" t="s">
        <v>327</v>
      </c>
      <c r="C36" s="104">
        <f>'1 - Schema CEE'!E147</f>
        <v>0</v>
      </c>
      <c r="D36" s="104">
        <f>'1 - Schema CEE'!G147</f>
        <v>0</v>
      </c>
      <c r="E36" s="104">
        <f>'1 - Schema CEE'!I147</f>
        <v>0</v>
      </c>
      <c r="F36" s="104">
        <f>'1 - Schema CEE'!K147</f>
        <v>0</v>
      </c>
      <c r="G36" s="104">
        <f>'1 - Schema CEE'!M147</f>
        <v>0</v>
      </c>
      <c r="H36" s="101"/>
      <c r="I36" s="274"/>
      <c r="J36" s="111"/>
      <c r="K36" s="111"/>
      <c r="L36" s="111"/>
      <c r="M36" s="112"/>
      <c r="N36" s="112"/>
      <c r="O36" s="112"/>
      <c r="P36" s="105"/>
      <c r="Q36" s="105"/>
    </row>
    <row r="37" spans="1:19" ht="13.15">
      <c r="A37" s="223" t="s">
        <v>123</v>
      </c>
      <c r="B37" s="104" t="s">
        <v>328</v>
      </c>
      <c r="C37" s="104">
        <f>'1 - Schema CEE'!E149</f>
        <v>0</v>
      </c>
      <c r="D37" s="104">
        <f>'1 - Schema CEE'!G149</f>
        <v>0</v>
      </c>
      <c r="E37" s="104">
        <f>'1 - Schema CEE'!I149</f>
        <v>0</v>
      </c>
      <c r="F37" s="104">
        <f>'1 - Schema CEE'!K149</f>
        <v>0</v>
      </c>
      <c r="G37" s="104">
        <f>'1 - Schema CEE'!M149</f>
        <v>0</v>
      </c>
      <c r="H37" s="101"/>
      <c r="I37" s="271" t="s">
        <v>727</v>
      </c>
      <c r="J37" s="114" t="s">
        <v>454</v>
      </c>
      <c r="K37" s="115">
        <f>K32+K34+K33+K35</f>
        <v>0</v>
      </c>
      <c r="L37" s="115">
        <f>L32+L34+L33+L35</f>
        <v>0</v>
      </c>
      <c r="M37" s="115">
        <f>M32+M34+M33+M35</f>
        <v>0</v>
      </c>
      <c r="N37" s="115">
        <f>N32+N34+N33+N35</f>
        <v>0</v>
      </c>
      <c r="O37" s="115">
        <f>O32+O34+O33+O35</f>
        <v>0</v>
      </c>
      <c r="P37" s="105"/>
      <c r="Q37" s="105"/>
    </row>
    <row r="38" spans="1:19">
      <c r="A38" s="223" t="s">
        <v>124</v>
      </c>
      <c r="B38" s="104" t="s">
        <v>455</v>
      </c>
      <c r="C38" s="104">
        <f>'1 - Schema CEE'!E150</f>
        <v>0</v>
      </c>
      <c r="D38" s="104">
        <f>'1 - Schema CEE'!G150</f>
        <v>0</v>
      </c>
      <c r="E38" s="104">
        <f>'1 - Schema CEE'!I150</f>
        <v>0</v>
      </c>
      <c r="F38" s="104">
        <f>'1 - Schema CEE'!K150</f>
        <v>0</v>
      </c>
      <c r="G38" s="104">
        <f>'1 - Schema CEE'!M150</f>
        <v>0</v>
      </c>
      <c r="H38" s="101"/>
      <c r="I38" s="274"/>
      <c r="J38" s="111"/>
      <c r="K38" s="111"/>
      <c r="L38" s="111"/>
      <c r="M38" s="112"/>
      <c r="N38" s="112"/>
      <c r="O38" s="112"/>
      <c r="P38" s="105"/>
      <c r="Q38" s="105"/>
    </row>
    <row r="39" spans="1:19" ht="13.15">
      <c r="A39" s="223" t="s">
        <v>125</v>
      </c>
      <c r="B39" s="104" t="s">
        <v>456</v>
      </c>
      <c r="C39" s="104">
        <f>'1 - Schema CEE'!E151</f>
        <v>0</v>
      </c>
      <c r="D39" s="104">
        <f>'1 - Schema CEE'!G151</f>
        <v>0</v>
      </c>
      <c r="E39" s="104">
        <f>'1 - Schema CEE'!I151</f>
        <v>0</v>
      </c>
      <c r="F39" s="104">
        <f>'1 - Schema CEE'!K151</f>
        <v>0</v>
      </c>
      <c r="G39" s="104">
        <f>'1 - Schema CEE'!M151</f>
        <v>0</v>
      </c>
      <c r="H39" s="101"/>
      <c r="I39" s="271" t="s">
        <v>728</v>
      </c>
      <c r="J39" s="114" t="s">
        <v>457</v>
      </c>
      <c r="K39" s="115">
        <f>K30-K37</f>
        <v>0</v>
      </c>
      <c r="L39" s="115">
        <f>L30-L37</f>
        <v>0</v>
      </c>
      <c r="M39" s="115">
        <f>M30-M37</f>
        <v>0</v>
      </c>
      <c r="N39" s="115">
        <f>N30-N37</f>
        <v>0</v>
      </c>
      <c r="O39" s="115">
        <f>O30-O37</f>
        <v>0</v>
      </c>
      <c r="P39" s="105"/>
      <c r="Q39" s="105"/>
    </row>
    <row r="40" spans="1:19">
      <c r="A40" s="223" t="s">
        <v>126</v>
      </c>
      <c r="B40" s="104" t="s">
        <v>458</v>
      </c>
      <c r="C40" s="104">
        <f>'1 - Schema CEE'!E152</f>
        <v>0</v>
      </c>
      <c r="D40" s="104">
        <f>'1 - Schema CEE'!G152</f>
        <v>0</v>
      </c>
      <c r="E40" s="104">
        <f>'1 - Schema CEE'!I152</f>
        <v>0</v>
      </c>
      <c r="F40" s="104">
        <f>'1 - Schema CEE'!K152</f>
        <v>0</v>
      </c>
      <c r="G40" s="104">
        <f>'1 - Schema CEE'!M152</f>
        <v>0</v>
      </c>
      <c r="H40" s="101"/>
      <c r="I40" s="274"/>
      <c r="J40" s="111"/>
      <c r="K40" s="111"/>
      <c r="L40" s="111"/>
      <c r="M40" s="112"/>
      <c r="N40" s="112"/>
      <c r="O40" s="112"/>
      <c r="P40" s="105"/>
      <c r="Q40" s="105"/>
    </row>
    <row r="41" spans="1:19" ht="13.15">
      <c r="A41" s="223" t="s">
        <v>127</v>
      </c>
      <c r="B41" s="104" t="s">
        <v>459</v>
      </c>
      <c r="C41" s="104">
        <f>'1 - Schema CEE'!E153</f>
        <v>0</v>
      </c>
      <c r="D41" s="104">
        <f>'1 - Schema CEE'!G153</f>
        <v>0</v>
      </c>
      <c r="E41" s="104">
        <f>'1 - Schema CEE'!I153</f>
        <v>0</v>
      </c>
      <c r="F41" s="104">
        <f>'1 - Schema CEE'!K153</f>
        <v>0</v>
      </c>
      <c r="G41" s="104">
        <f>'1 - Schema CEE'!M153</f>
        <v>0</v>
      </c>
      <c r="H41" s="101"/>
      <c r="I41" s="271" t="s">
        <v>729</v>
      </c>
      <c r="J41" s="114" t="s">
        <v>460</v>
      </c>
      <c r="K41" s="177">
        <f>K39+K24</f>
        <v>0</v>
      </c>
      <c r="L41" s="177">
        <f>L39+L24</f>
        <v>0</v>
      </c>
      <c r="M41" s="177">
        <f>M39+M24</f>
        <v>0</v>
      </c>
      <c r="N41" s="177">
        <f>N39+N24</f>
        <v>0</v>
      </c>
      <c r="O41" s="177">
        <f>O39+O24</f>
        <v>0</v>
      </c>
      <c r="P41" s="105"/>
      <c r="Q41" s="105"/>
    </row>
    <row r="42" spans="1:19">
      <c r="A42" s="223"/>
      <c r="B42" s="104"/>
      <c r="C42" s="104"/>
      <c r="D42" s="104"/>
      <c r="E42" s="104"/>
      <c r="F42" s="104"/>
      <c r="G42" s="104"/>
      <c r="H42" s="101"/>
      <c r="I42" s="274"/>
      <c r="J42" s="111"/>
      <c r="K42" s="149"/>
      <c r="L42" s="149"/>
      <c r="M42" s="151"/>
      <c r="N42" s="151"/>
      <c r="O42" s="151"/>
      <c r="P42" s="105"/>
      <c r="Q42" s="105"/>
      <c r="S42" s="105"/>
    </row>
    <row r="43" spans="1:19">
      <c r="B43" s="104"/>
      <c r="C43" s="104"/>
      <c r="D43" s="104"/>
      <c r="E43" s="104"/>
      <c r="F43" s="104"/>
      <c r="G43" s="104"/>
      <c r="H43" s="101"/>
      <c r="I43" s="271" t="s">
        <v>730</v>
      </c>
      <c r="J43" s="111" t="s">
        <v>461</v>
      </c>
      <c r="K43" s="151">
        <f>C49+C50+C51+C52+C60+C61+C62+C63</f>
        <v>0</v>
      </c>
      <c r="L43" s="151">
        <f>D49+D50+D51+D52+D60+D61+D62+D63</f>
        <v>0</v>
      </c>
      <c r="M43" s="151">
        <f>E49+E50+E51+E52+E60+E61+E62+E63</f>
        <v>0</v>
      </c>
      <c r="N43" s="151">
        <f>F49+F50+F51+F52+F60+F61+F62+F63</f>
        <v>0</v>
      </c>
      <c r="O43" s="151">
        <f>G49+G50+G51+G52+G60+G61+G62+G63</f>
        <v>0</v>
      </c>
      <c r="P43" s="105"/>
      <c r="Q43" s="105"/>
    </row>
    <row r="44" spans="1:19" ht="13.15">
      <c r="A44" s="269" t="s">
        <v>797</v>
      </c>
      <c r="B44" s="108" t="s">
        <v>145</v>
      </c>
      <c r="C44" s="108">
        <f>SUM(C30:C42)</f>
        <v>0</v>
      </c>
      <c r="D44" s="108">
        <f>SUM(D30:D42)</f>
        <v>0</v>
      </c>
      <c r="E44" s="108">
        <f>SUM(E30:E42)</f>
        <v>0</v>
      </c>
      <c r="F44" s="108">
        <f>SUM(F30:F42)</f>
        <v>0</v>
      </c>
      <c r="G44" s="108">
        <f>SUM(G30:G42)</f>
        <v>0</v>
      </c>
      <c r="H44" s="101"/>
      <c r="I44" s="280" t="s">
        <v>731</v>
      </c>
      <c r="J44" s="111" t="s">
        <v>491</v>
      </c>
      <c r="K44" s="151">
        <f>C53+C54+C55+C56+C57</f>
        <v>0</v>
      </c>
      <c r="L44" s="151">
        <f>D53+D54+D55+D56+D57</f>
        <v>0</v>
      </c>
      <c r="M44" s="151">
        <f>E53+E54+E55+E56+E57</f>
        <v>0</v>
      </c>
      <c r="N44" s="151">
        <f>F53+F54+F55+F56+F57</f>
        <v>0</v>
      </c>
      <c r="O44" s="151">
        <f>G53+G54+G55+G56+G57</f>
        <v>0</v>
      </c>
      <c r="P44" s="105"/>
      <c r="Q44" s="105"/>
    </row>
    <row r="45" spans="1:19">
      <c r="A45" s="270"/>
      <c r="H45" s="101"/>
      <c r="I45" s="280" t="s">
        <v>732</v>
      </c>
      <c r="J45" s="111" t="s">
        <v>492</v>
      </c>
      <c r="K45" s="151">
        <f>C58+C65</f>
        <v>0</v>
      </c>
      <c r="L45" s="151">
        <f>D58+D65</f>
        <v>0</v>
      </c>
      <c r="M45" s="151">
        <f>E58+E65</f>
        <v>0</v>
      </c>
      <c r="N45" s="151">
        <f>F58+F65</f>
        <v>0</v>
      </c>
      <c r="O45" s="151">
        <f>G58+G65</f>
        <v>0</v>
      </c>
      <c r="P45" s="105"/>
      <c r="Q45" s="105"/>
    </row>
    <row r="46" spans="1:19" ht="13.15">
      <c r="A46" s="269"/>
      <c r="B46" s="369" t="s">
        <v>493</v>
      </c>
      <c r="C46" s="369"/>
      <c r="D46" s="369"/>
      <c r="E46" s="369"/>
      <c r="F46" s="102"/>
      <c r="G46" s="102"/>
      <c r="H46" s="101"/>
      <c r="I46" s="280" t="s">
        <v>733</v>
      </c>
      <c r="J46" s="111" t="s">
        <v>536</v>
      </c>
      <c r="K46" s="151">
        <f>C59+C64</f>
        <v>0</v>
      </c>
      <c r="L46" s="151">
        <f>D59+D64</f>
        <v>0</v>
      </c>
      <c r="M46" s="151">
        <f>E59+E64</f>
        <v>0</v>
      </c>
      <c r="N46" s="151">
        <f>F59+F64</f>
        <v>0</v>
      </c>
      <c r="O46" s="151">
        <f>G59+G64</f>
        <v>0</v>
      </c>
      <c r="P46" s="105"/>
      <c r="Q46" s="105"/>
    </row>
    <row r="47" spans="1:19">
      <c r="A47" s="269"/>
      <c r="H47" s="101"/>
      <c r="I47" s="280" t="s">
        <v>734</v>
      </c>
      <c r="J47" s="272" t="s">
        <v>545</v>
      </c>
      <c r="K47" s="273">
        <f>C68</f>
        <v>0</v>
      </c>
      <c r="L47" s="273">
        <f>D68</f>
        <v>0</v>
      </c>
      <c r="M47" s="273">
        <f>E68</f>
        <v>0</v>
      </c>
      <c r="N47" s="273">
        <f>F68</f>
        <v>0</v>
      </c>
      <c r="O47" s="273">
        <f>G68</f>
        <v>0</v>
      </c>
      <c r="P47" s="105"/>
      <c r="Q47" s="105"/>
    </row>
    <row r="48" spans="1:19">
      <c r="A48" s="270"/>
      <c r="H48" s="101"/>
      <c r="I48" s="280" t="s">
        <v>735</v>
      </c>
      <c r="J48" s="111" t="s">
        <v>299</v>
      </c>
      <c r="K48" s="151">
        <f>C66+C67+C69</f>
        <v>0</v>
      </c>
      <c r="L48" s="151">
        <f>D66+D67+D69</f>
        <v>0</v>
      </c>
      <c r="M48" s="151">
        <f>E66+E67+E69</f>
        <v>0</v>
      </c>
      <c r="N48" s="151">
        <f>F66+F67+F69</f>
        <v>0</v>
      </c>
      <c r="O48" s="151">
        <f>G66+G67+G69</f>
        <v>0</v>
      </c>
      <c r="P48" s="105"/>
      <c r="Q48" s="105"/>
    </row>
    <row r="49" spans="1:21">
      <c r="A49" s="269" t="s">
        <v>128</v>
      </c>
      <c r="B49" s="99" t="s">
        <v>537</v>
      </c>
      <c r="C49" s="104">
        <f>'1 - Schema CEE'!D156</f>
        <v>0</v>
      </c>
      <c r="D49" s="104">
        <f>'1 - Schema CEE'!F156</f>
        <v>0</v>
      </c>
      <c r="E49" s="104">
        <f>'1 - Schema CEE'!H156</f>
        <v>0</v>
      </c>
      <c r="F49" s="104">
        <f>'1 - Schema CEE'!J156</f>
        <v>0</v>
      </c>
      <c r="G49" s="104">
        <f>'1 - Schema CEE'!L156</f>
        <v>0</v>
      </c>
      <c r="H49" s="101"/>
      <c r="I49" s="287"/>
      <c r="J49" s="111"/>
      <c r="K49" s="149"/>
      <c r="L49" s="149"/>
      <c r="M49" s="151"/>
      <c r="N49" s="151"/>
      <c r="O49" s="151"/>
      <c r="P49" s="105"/>
      <c r="Q49" s="105"/>
    </row>
    <row r="50" spans="1:21" ht="13.15">
      <c r="A50" s="269" t="s">
        <v>658</v>
      </c>
      <c r="B50" s="99" t="s">
        <v>538</v>
      </c>
      <c r="C50" s="104">
        <f>'1 - Schema CEE'!D157</f>
        <v>0</v>
      </c>
      <c r="D50" s="104">
        <f>'1 - Schema CEE'!F157</f>
        <v>0</v>
      </c>
      <c r="E50" s="104">
        <f>'1 - Schema CEE'!H157</f>
        <v>0</v>
      </c>
      <c r="F50" s="104">
        <f>'1 - Schema CEE'!J157</f>
        <v>0</v>
      </c>
      <c r="G50" s="104">
        <f>'1 - Schema CEE'!L157</f>
        <v>0</v>
      </c>
      <c r="H50" s="101"/>
      <c r="I50" s="280" t="s">
        <v>736</v>
      </c>
      <c r="J50" s="114" t="s">
        <v>493</v>
      </c>
      <c r="K50" s="177">
        <f>K43+K44+K45+K46+K48+K49+K47</f>
        <v>0</v>
      </c>
      <c r="L50" s="177">
        <f>L43+L44+L45+L46+L48+L49+L47</f>
        <v>0</v>
      </c>
      <c r="M50" s="177">
        <f>M43+M44+M45+M46+M48+M49+M47</f>
        <v>0</v>
      </c>
      <c r="N50" s="177">
        <f>N43+N44+N45+N46+N48+N49+N47</f>
        <v>0</v>
      </c>
      <c r="O50" s="177">
        <f>O43+O44+O45+O46+O48+O49+O47</f>
        <v>0</v>
      </c>
      <c r="P50" s="105"/>
      <c r="Q50" s="105"/>
    </row>
    <row r="51" spans="1:21">
      <c r="A51" s="269" t="s">
        <v>659</v>
      </c>
      <c r="B51" s="99" t="s">
        <v>539</v>
      </c>
      <c r="C51" s="104">
        <f>'1 - Schema CEE'!D158</f>
        <v>0</v>
      </c>
      <c r="D51" s="104">
        <f>'1 - Schema CEE'!F158</f>
        <v>0</v>
      </c>
      <c r="E51" s="104">
        <f>'1 - Schema CEE'!H158</f>
        <v>0</v>
      </c>
      <c r="F51" s="104">
        <f>'1 - Schema CEE'!J158</f>
        <v>0</v>
      </c>
      <c r="G51" s="104">
        <f>'1 - Schema CEE'!L158</f>
        <v>0</v>
      </c>
      <c r="H51" s="101"/>
      <c r="I51" s="287"/>
      <c r="J51" s="149"/>
      <c r="K51" s="149"/>
      <c r="L51" s="149"/>
      <c r="M51" s="151"/>
      <c r="N51" s="151"/>
      <c r="O51" s="151"/>
      <c r="P51" s="159"/>
      <c r="Q51" s="105"/>
    </row>
    <row r="52" spans="1:21" ht="13.15">
      <c r="A52" s="269" t="s">
        <v>660</v>
      </c>
      <c r="B52" s="99" t="s">
        <v>540</v>
      </c>
      <c r="C52" s="104">
        <f>'1 - Schema CEE'!D159</f>
        <v>0</v>
      </c>
      <c r="D52" s="104">
        <f>'1 - Schema CEE'!F159</f>
        <v>0</v>
      </c>
      <c r="E52" s="104">
        <f>'1 - Schema CEE'!H159</f>
        <v>0</v>
      </c>
      <c r="F52" s="104">
        <f>'1 - Schema CEE'!J159</f>
        <v>0</v>
      </c>
      <c r="G52" s="104">
        <f>'1 - Schema CEE'!L159</f>
        <v>0</v>
      </c>
      <c r="H52" s="101"/>
      <c r="I52" s="280" t="s">
        <v>737</v>
      </c>
      <c r="J52" s="176" t="s">
        <v>541</v>
      </c>
      <c r="K52" s="177">
        <f>SUM(K50+K41)</f>
        <v>0</v>
      </c>
      <c r="L52" s="177">
        <f>SUM(L50+L41)</f>
        <v>0</v>
      </c>
      <c r="M52" s="177">
        <f>SUM(M50+M41)</f>
        <v>0</v>
      </c>
      <c r="N52" s="177">
        <f>SUM(N50+N41)</f>
        <v>0</v>
      </c>
      <c r="O52" s="177">
        <f>SUM(O50+O41)</f>
        <v>0</v>
      </c>
      <c r="P52" s="159"/>
      <c r="Q52" s="105"/>
    </row>
    <row r="53" spans="1:21">
      <c r="A53" s="269" t="s">
        <v>661</v>
      </c>
      <c r="B53" s="99" t="s">
        <v>542</v>
      </c>
      <c r="C53" s="104">
        <f>'1 - Schema CEE'!D162+'1 - Schema CEE'!D163</f>
        <v>0</v>
      </c>
      <c r="D53" s="104">
        <f>'1 - Schema CEE'!F162+'1 - Schema CEE'!F163</f>
        <v>0</v>
      </c>
      <c r="E53" s="104">
        <f>'1 - Schema CEE'!H162+'1 - Schema CEE'!H163</f>
        <v>0</v>
      </c>
      <c r="F53" s="104">
        <f>'1 - Schema CEE'!J162+'1 - Schema CEE'!J163</f>
        <v>0</v>
      </c>
      <c r="G53" s="104">
        <f>'1 - Schema CEE'!L162+'1 - Schema CEE'!L163</f>
        <v>0</v>
      </c>
      <c r="H53" s="101"/>
      <c r="I53" s="287"/>
      <c r="J53" s="149"/>
      <c r="K53" s="149"/>
      <c r="L53" s="149"/>
      <c r="M53" s="151"/>
      <c r="N53" s="151"/>
      <c r="O53" s="151"/>
      <c r="P53" s="159"/>
      <c r="Q53" s="105"/>
    </row>
    <row r="54" spans="1:21">
      <c r="A54" s="269" t="s">
        <v>662</v>
      </c>
      <c r="B54" s="99" t="s">
        <v>543</v>
      </c>
      <c r="C54" s="104">
        <f>'1 - Schema CEE'!D165+'1 - Schema CEE'!D166</f>
        <v>0</v>
      </c>
      <c r="D54" s="104">
        <f>'1 - Schema CEE'!F165+'1 - Schema CEE'!F166</f>
        <v>0</v>
      </c>
      <c r="E54" s="104">
        <f>'1 - Schema CEE'!H165+'1 - Schema CEE'!H166</f>
        <v>0</v>
      </c>
      <c r="F54" s="104">
        <f>'1 - Schema CEE'!J165+'1 - Schema CEE'!J166</f>
        <v>0</v>
      </c>
      <c r="G54" s="104">
        <f>'1 - Schema CEE'!L165+'1 - Schema CEE'!L166</f>
        <v>0</v>
      </c>
      <c r="H54" s="101"/>
      <c r="I54" s="280" t="s">
        <v>738</v>
      </c>
      <c r="J54" s="149" t="s">
        <v>362</v>
      </c>
      <c r="K54" s="150">
        <f>C116</f>
        <v>0</v>
      </c>
      <c r="L54" s="150">
        <f>D116</f>
        <v>0</v>
      </c>
      <c r="M54" s="150">
        <f>E116</f>
        <v>0</v>
      </c>
      <c r="N54" s="150">
        <f>F116</f>
        <v>0</v>
      </c>
      <c r="O54" s="150">
        <f>G116</f>
        <v>0</v>
      </c>
      <c r="P54" s="159"/>
      <c r="Q54" s="105"/>
    </row>
    <row r="55" spans="1:21">
      <c r="A55" s="269" t="s">
        <v>663</v>
      </c>
      <c r="B55" s="99" t="s">
        <v>544</v>
      </c>
      <c r="C55" s="104">
        <f>'1 - Schema CEE'!D168+'1 - Schema CEE'!D169</f>
        <v>0</v>
      </c>
      <c r="D55" s="104">
        <f>'1 - Schema CEE'!F168+'1 - Schema CEE'!F169</f>
        <v>0</v>
      </c>
      <c r="E55" s="104">
        <f>'1 - Schema CEE'!H168+'1 - Schema CEE'!H169</f>
        <v>0</v>
      </c>
      <c r="F55" s="104">
        <f>'1 - Schema CEE'!J168+'1 - Schema CEE'!J169</f>
        <v>0</v>
      </c>
      <c r="G55" s="104">
        <f>'1 - Schema CEE'!L168+'1 - Schema CEE'!L169</f>
        <v>0</v>
      </c>
      <c r="H55" s="101"/>
      <c r="I55" s="280"/>
      <c r="J55" s="149"/>
      <c r="K55" s="150"/>
      <c r="L55" s="150"/>
      <c r="M55" s="150"/>
      <c r="N55" s="150"/>
      <c r="O55" s="150"/>
      <c r="P55" s="159"/>
      <c r="Q55" s="105"/>
    </row>
    <row r="56" spans="1:21">
      <c r="A56" s="269" t="s">
        <v>664</v>
      </c>
      <c r="B56" s="99" t="s">
        <v>546</v>
      </c>
      <c r="C56" s="104">
        <f>'1 - Schema CEE'!D171+'1 - Schema CEE'!D172</f>
        <v>0</v>
      </c>
      <c r="D56" s="104">
        <f>'1 - Schema CEE'!F171+'1 - Schema CEE'!F172</f>
        <v>0</v>
      </c>
      <c r="E56" s="104">
        <f>'1 - Schema CEE'!H171+'1 - Schema CEE'!H172</f>
        <v>0</v>
      </c>
      <c r="F56" s="104">
        <f>'1 - Schema CEE'!J171+'1 - Schema CEE'!J172</f>
        <v>0</v>
      </c>
      <c r="G56" s="104">
        <f>'1 - Schema CEE'!L171+'1 - Schema CEE'!L172</f>
        <v>0</v>
      </c>
      <c r="H56" s="101"/>
      <c r="I56" s="287"/>
      <c r="J56" s="149"/>
      <c r="K56" s="150"/>
      <c r="L56" s="150"/>
      <c r="M56" s="150"/>
      <c r="N56" s="150"/>
      <c r="O56" s="150"/>
      <c r="P56" s="159"/>
      <c r="Q56" s="105"/>
    </row>
    <row r="57" spans="1:21">
      <c r="A57" s="269" t="s">
        <v>665</v>
      </c>
      <c r="B57" s="99" t="s">
        <v>432</v>
      </c>
      <c r="C57" s="104">
        <f>'2 - Informazioni Integrative'!C4</f>
        <v>0</v>
      </c>
      <c r="D57" s="104">
        <f>'2 - Informazioni Integrative'!D4</f>
        <v>0</v>
      </c>
      <c r="E57" s="104">
        <f>'2 - Informazioni Integrative'!E4</f>
        <v>0</v>
      </c>
      <c r="F57" s="104">
        <f>'2 - Informazioni Integrative'!F4</f>
        <v>0</v>
      </c>
      <c r="G57" s="104">
        <f>'2 - Informazioni Integrative'!G4</f>
        <v>0</v>
      </c>
      <c r="H57" s="101"/>
      <c r="I57" s="280" t="s">
        <v>739</v>
      </c>
      <c r="J57" s="149" t="s">
        <v>761</v>
      </c>
      <c r="K57" s="150">
        <f t="shared" ref="K57:O59" si="2">C118</f>
        <v>0</v>
      </c>
      <c r="L57" s="150">
        <f t="shared" si="2"/>
        <v>0</v>
      </c>
      <c r="M57" s="150">
        <f t="shared" si="2"/>
        <v>0</v>
      </c>
      <c r="N57" s="150">
        <f t="shared" si="2"/>
        <v>0</v>
      </c>
      <c r="O57" s="150">
        <f t="shared" si="2"/>
        <v>0</v>
      </c>
      <c r="P57" s="159"/>
      <c r="Q57" s="105"/>
    </row>
    <row r="58" spans="1:21">
      <c r="A58" s="269" t="s">
        <v>666</v>
      </c>
      <c r="B58" s="99" t="s">
        <v>547</v>
      </c>
      <c r="C58" s="104">
        <f>'1 - Schema CEE'!D173</f>
        <v>0</v>
      </c>
      <c r="D58" s="104">
        <f>'1 - Schema CEE'!F173</f>
        <v>0</v>
      </c>
      <c r="E58" s="104">
        <f>'1 - Schema CEE'!H173</f>
        <v>0</v>
      </c>
      <c r="F58" s="104">
        <f>'1 - Schema CEE'!J173</f>
        <v>0</v>
      </c>
      <c r="G58" s="104">
        <f>'1 - Schema CEE'!L173</f>
        <v>0</v>
      </c>
      <c r="H58" s="101"/>
      <c r="I58" s="280" t="s">
        <v>740</v>
      </c>
      <c r="J58" s="149" t="s">
        <v>17</v>
      </c>
      <c r="K58" s="150">
        <f t="shared" si="2"/>
        <v>0</v>
      </c>
      <c r="L58" s="150">
        <f t="shared" si="2"/>
        <v>0</v>
      </c>
      <c r="M58" s="150">
        <f t="shared" si="2"/>
        <v>0</v>
      </c>
      <c r="N58" s="150">
        <f t="shared" si="2"/>
        <v>0</v>
      </c>
      <c r="O58" s="150">
        <f t="shared" si="2"/>
        <v>0</v>
      </c>
      <c r="P58" s="159"/>
      <c r="Q58" s="105"/>
    </row>
    <row r="59" spans="1:21">
      <c r="A59" s="269" t="s">
        <v>667</v>
      </c>
      <c r="B59" s="99" t="s">
        <v>548</v>
      </c>
      <c r="C59" s="104">
        <f>'1 - Schema CEE'!D174</f>
        <v>0</v>
      </c>
      <c r="D59" s="104">
        <f>'1 - Schema CEE'!F174</f>
        <v>0</v>
      </c>
      <c r="E59" s="104">
        <f>'1 - Schema CEE'!H174</f>
        <v>0</v>
      </c>
      <c r="F59" s="104">
        <f>'1 - Schema CEE'!J174</f>
        <v>0</v>
      </c>
      <c r="G59" s="104">
        <f>'1 - Schema CEE'!L174</f>
        <v>0</v>
      </c>
      <c r="H59" s="101"/>
      <c r="I59" s="280" t="s">
        <v>741</v>
      </c>
      <c r="J59" s="149" t="s">
        <v>18</v>
      </c>
      <c r="K59" s="150">
        <f t="shared" si="2"/>
        <v>0</v>
      </c>
      <c r="L59" s="150">
        <f t="shared" si="2"/>
        <v>0</v>
      </c>
      <c r="M59" s="150">
        <f t="shared" si="2"/>
        <v>0</v>
      </c>
      <c r="N59" s="150">
        <f t="shared" si="2"/>
        <v>0</v>
      </c>
      <c r="O59" s="150">
        <f t="shared" si="2"/>
        <v>0</v>
      </c>
      <c r="P59" s="159"/>
      <c r="Q59" s="105"/>
    </row>
    <row r="60" spans="1:21">
      <c r="A60" s="269" t="s">
        <v>668</v>
      </c>
      <c r="B60" s="99" t="s">
        <v>549</v>
      </c>
      <c r="C60" s="104">
        <f>'1 - Schema CEE'!D207</f>
        <v>0</v>
      </c>
      <c r="D60" s="104">
        <f>'1 - Schema CEE'!F207</f>
        <v>0</v>
      </c>
      <c r="E60" s="104">
        <f>'1 - Schema CEE'!H207</f>
        <v>0</v>
      </c>
      <c r="F60" s="104">
        <f>'1 - Schema CEE'!J207</f>
        <v>0</v>
      </c>
      <c r="G60" s="104">
        <f>'1 - Schema CEE'!L207</f>
        <v>0</v>
      </c>
      <c r="H60" s="101"/>
      <c r="I60" s="287"/>
      <c r="J60" s="149"/>
      <c r="K60" s="160"/>
      <c r="L60" s="160"/>
      <c r="M60" s="150"/>
      <c r="N60" s="150"/>
      <c r="O60" s="150"/>
      <c r="P60" s="159"/>
      <c r="Q60" s="105"/>
    </row>
    <row r="61" spans="1:21" ht="13.15">
      <c r="A61" s="288" t="s">
        <v>669</v>
      </c>
      <c r="B61" s="99" t="s">
        <v>550</v>
      </c>
      <c r="C61" s="104">
        <f>'1 - Schema CEE'!D208</f>
        <v>0</v>
      </c>
      <c r="D61" s="104">
        <f>'1 - Schema CEE'!F208</f>
        <v>0</v>
      </c>
      <c r="E61" s="104">
        <f>'1 - Schema CEE'!H208</f>
        <v>0</v>
      </c>
      <c r="F61" s="104">
        <f>'1 - Schema CEE'!J208</f>
        <v>0</v>
      </c>
      <c r="G61" s="104">
        <f>'1 - Schema CEE'!L208</f>
        <v>0</v>
      </c>
      <c r="H61" s="101"/>
      <c r="I61" s="280" t="s">
        <v>742</v>
      </c>
      <c r="J61" s="245" t="s">
        <v>374</v>
      </c>
      <c r="K61" s="246">
        <f>SUM(K54:K59)</f>
        <v>0</v>
      </c>
      <c r="L61" s="246">
        <f>SUM(L54:L59)</f>
        <v>0</v>
      </c>
      <c r="M61" s="246">
        <f>SUM(M54:M59)</f>
        <v>0</v>
      </c>
      <c r="N61" s="246">
        <f>SUM(N54:N59)</f>
        <v>0</v>
      </c>
      <c r="O61" s="246">
        <f>SUM(O54:O59)</f>
        <v>0</v>
      </c>
      <c r="P61" s="159"/>
      <c r="Q61" s="105"/>
    </row>
    <row r="62" spans="1:21">
      <c r="A62" s="288" t="s">
        <v>670</v>
      </c>
      <c r="B62" s="99" t="s">
        <v>370</v>
      </c>
      <c r="C62" s="104">
        <f>'1 - Schema CEE'!D209</f>
        <v>0</v>
      </c>
      <c r="D62" s="104">
        <f>'1 - Schema CEE'!F209</f>
        <v>0</v>
      </c>
      <c r="E62" s="104">
        <f>'1 - Schema CEE'!H209</f>
        <v>0</v>
      </c>
      <c r="F62" s="104">
        <f>'1 - Schema CEE'!J209</f>
        <v>0</v>
      </c>
      <c r="G62" s="104">
        <f>'1 - Schema CEE'!L209</f>
        <v>0</v>
      </c>
      <c r="H62" s="101"/>
      <c r="I62" s="287"/>
      <c r="J62" s="149"/>
      <c r="K62" s="160"/>
      <c r="L62" s="160"/>
      <c r="M62" s="150"/>
      <c r="N62" s="150"/>
      <c r="O62" s="150"/>
      <c r="P62" s="159"/>
      <c r="Q62" s="105"/>
    </row>
    <row r="63" spans="1:21">
      <c r="A63" s="288" t="s">
        <v>671</v>
      </c>
      <c r="B63" s="99" t="s">
        <v>371</v>
      </c>
      <c r="C63" s="104">
        <f>'1 - Schema CEE'!D210</f>
        <v>0</v>
      </c>
      <c r="D63" s="104">
        <f>'1 - Schema CEE'!F210</f>
        <v>0</v>
      </c>
      <c r="E63" s="104">
        <f>'1 - Schema CEE'!H210</f>
        <v>0</v>
      </c>
      <c r="F63" s="104">
        <f>'1 - Schema CEE'!J210</f>
        <v>0</v>
      </c>
      <c r="G63" s="104">
        <f>'1 - Schema CEE'!L210</f>
        <v>0</v>
      </c>
      <c r="H63" s="101"/>
      <c r="I63" s="280" t="s">
        <v>743</v>
      </c>
      <c r="J63" s="149" t="s">
        <v>98</v>
      </c>
      <c r="K63" s="150">
        <f>C104+C105</f>
        <v>0</v>
      </c>
      <c r="L63" s="150">
        <f>D104+D105</f>
        <v>0</v>
      </c>
      <c r="M63" s="150">
        <f>E104+E105</f>
        <v>0</v>
      </c>
      <c r="N63" s="150">
        <f>F104+F105</f>
        <v>0</v>
      </c>
      <c r="O63" s="150">
        <f>G104+G105</f>
        <v>0</v>
      </c>
      <c r="P63" s="159"/>
      <c r="Q63" s="105"/>
    </row>
    <row r="64" spans="1:21">
      <c r="A64" s="288" t="s">
        <v>672</v>
      </c>
      <c r="B64" s="99" t="s">
        <v>372</v>
      </c>
      <c r="C64" s="104">
        <f>'1 - Schema CEE'!D211</f>
        <v>0</v>
      </c>
      <c r="D64" s="104">
        <f>'1 - Schema CEE'!F211</f>
        <v>0</v>
      </c>
      <c r="E64" s="104">
        <f>'1 - Schema CEE'!H211</f>
        <v>0</v>
      </c>
      <c r="F64" s="104">
        <f>'1 - Schema CEE'!J211</f>
        <v>0</v>
      </c>
      <c r="G64" s="104">
        <f>'1 - Schema CEE'!L211</f>
        <v>0</v>
      </c>
      <c r="H64" s="101"/>
      <c r="I64" s="271" t="s">
        <v>744</v>
      </c>
      <c r="J64" s="149" t="s">
        <v>346</v>
      </c>
      <c r="K64" s="150">
        <f>C108+C109</f>
        <v>0</v>
      </c>
      <c r="L64" s="150">
        <f>D108+D109</f>
        <v>0</v>
      </c>
      <c r="M64" s="150">
        <f>E108+E109</f>
        <v>0</v>
      </c>
      <c r="N64" s="150">
        <f>F108+F109</f>
        <v>0</v>
      </c>
      <c r="O64" s="150">
        <f>G108+G109</f>
        <v>0</v>
      </c>
      <c r="P64" s="159"/>
      <c r="Q64" s="105"/>
      <c r="S64" s="105"/>
      <c r="T64" s="105"/>
      <c r="U64" s="105"/>
    </row>
    <row r="65" spans="1:19">
      <c r="A65" s="288" t="s">
        <v>673</v>
      </c>
      <c r="B65" s="99" t="s">
        <v>373</v>
      </c>
      <c r="C65" s="104">
        <f>'1 - Schema CEE'!D212</f>
        <v>0</v>
      </c>
      <c r="D65" s="104">
        <f>'1 - Schema CEE'!F212</f>
        <v>0</v>
      </c>
      <c r="E65" s="104">
        <f>'1 - Schema CEE'!H212</f>
        <v>0</v>
      </c>
      <c r="F65" s="104">
        <f>'1 - Schema CEE'!J212</f>
        <v>0</v>
      </c>
      <c r="G65" s="104">
        <f>'1 - Schema CEE'!L212</f>
        <v>0</v>
      </c>
      <c r="H65" s="101"/>
      <c r="I65" s="271" t="s">
        <v>745</v>
      </c>
      <c r="J65" s="149" t="s">
        <v>101</v>
      </c>
      <c r="K65" s="150">
        <f>C106</f>
        <v>0</v>
      </c>
      <c r="L65" s="150">
        <f>D106</f>
        <v>0</v>
      </c>
      <c r="M65" s="150">
        <f>E106</f>
        <v>0</v>
      </c>
      <c r="N65" s="150">
        <f>F106</f>
        <v>0</v>
      </c>
      <c r="O65" s="150">
        <f>G106</f>
        <v>0</v>
      </c>
      <c r="P65" s="159"/>
      <c r="Q65" s="105"/>
    </row>
    <row r="66" spans="1:19">
      <c r="A66" s="288" t="s">
        <v>674</v>
      </c>
      <c r="B66" s="99" t="s">
        <v>343</v>
      </c>
      <c r="C66" s="104">
        <f>'1 - Schema CEE'!E214</f>
        <v>0</v>
      </c>
      <c r="D66" s="104">
        <f>'1 - Schema CEE'!G214</f>
        <v>0</v>
      </c>
      <c r="E66" s="104">
        <f>'1 - Schema CEE'!I214</f>
        <v>0</v>
      </c>
      <c r="F66" s="104">
        <f>'1 - Schema CEE'!K214</f>
        <v>0</v>
      </c>
      <c r="G66" s="104">
        <f>'1 - Schema CEE'!M214</f>
        <v>0</v>
      </c>
      <c r="H66" s="101"/>
      <c r="I66" s="271" t="s">
        <v>746</v>
      </c>
      <c r="J66" s="149" t="s">
        <v>347</v>
      </c>
      <c r="K66" s="150">
        <f>C110</f>
        <v>0</v>
      </c>
      <c r="L66" s="150">
        <f>D110</f>
        <v>0</v>
      </c>
      <c r="M66" s="150">
        <f>E110</f>
        <v>0</v>
      </c>
      <c r="N66" s="150">
        <f>F110</f>
        <v>0</v>
      </c>
      <c r="O66" s="150">
        <f>G110</f>
        <v>0</v>
      </c>
      <c r="P66" s="159"/>
      <c r="Q66" s="105"/>
      <c r="S66" s="105"/>
    </row>
    <row r="67" spans="1:19">
      <c r="A67" s="288" t="s">
        <v>675</v>
      </c>
      <c r="B67" s="99" t="s">
        <v>344</v>
      </c>
      <c r="C67" s="104">
        <f>'1 - Schema CEE'!E215</f>
        <v>0</v>
      </c>
      <c r="D67" s="104">
        <f>'1 - Schema CEE'!G215</f>
        <v>0</v>
      </c>
      <c r="E67" s="104">
        <f>'1 - Schema CEE'!I215</f>
        <v>0</v>
      </c>
      <c r="F67" s="104">
        <f>'1 - Schema CEE'!K215</f>
        <v>0</v>
      </c>
      <c r="G67" s="104">
        <f>'1 - Schema CEE'!M215</f>
        <v>0</v>
      </c>
      <c r="H67" s="101"/>
      <c r="I67" s="271" t="s">
        <v>747</v>
      </c>
      <c r="J67" s="149" t="s">
        <v>348</v>
      </c>
      <c r="K67" s="150">
        <f>C107</f>
        <v>0</v>
      </c>
      <c r="L67" s="150">
        <f>D107</f>
        <v>0</v>
      </c>
      <c r="M67" s="150">
        <f>E107</f>
        <v>0</v>
      </c>
      <c r="N67" s="150">
        <f>F107</f>
        <v>0</v>
      </c>
      <c r="O67" s="150">
        <f>G107</f>
        <v>0</v>
      </c>
      <c r="P67" s="159"/>
      <c r="Q67" s="105"/>
    </row>
    <row r="68" spans="1:19">
      <c r="A68" s="288" t="s">
        <v>676</v>
      </c>
      <c r="B68" s="243" t="s">
        <v>606</v>
      </c>
      <c r="C68" s="244">
        <f>'1 - Schema CEE'!E134</f>
        <v>0</v>
      </c>
      <c r="D68" s="244">
        <f>'1 - Schema CEE'!G134</f>
        <v>0</v>
      </c>
      <c r="E68" s="244">
        <f>'1 - Schema CEE'!I134</f>
        <v>0</v>
      </c>
      <c r="F68" s="244">
        <f>'1 - Schema CEE'!K134</f>
        <v>0</v>
      </c>
      <c r="G68" s="244">
        <f>'1 - Schema CEE'!M134</f>
        <v>0</v>
      </c>
      <c r="H68" s="101"/>
      <c r="I68" s="269"/>
      <c r="J68" s="149"/>
      <c r="K68" s="150"/>
      <c r="L68" s="150"/>
      <c r="M68" s="150"/>
      <c r="N68" s="150"/>
      <c r="O68" s="150"/>
      <c r="P68" s="159"/>
      <c r="Q68" s="105"/>
    </row>
    <row r="69" spans="1:19">
      <c r="A69" s="288" t="s">
        <v>677</v>
      </c>
      <c r="B69" s="99" t="s">
        <v>345</v>
      </c>
      <c r="C69" s="104">
        <f>'1 - Schema CEE'!E216</f>
        <v>0</v>
      </c>
      <c r="D69" s="104">
        <f>'1 - Schema CEE'!G216</f>
        <v>0</v>
      </c>
      <c r="E69" s="104">
        <f>'1 - Schema CEE'!I216</f>
        <v>0</v>
      </c>
      <c r="F69" s="104">
        <f>'1 - Schema CEE'!K216</f>
        <v>0</v>
      </c>
      <c r="G69" s="104">
        <f>'1 - Schema CEE'!M216</f>
        <v>0</v>
      </c>
      <c r="H69" s="101"/>
      <c r="I69" s="274"/>
      <c r="J69" s="149"/>
      <c r="K69" s="151"/>
      <c r="L69" s="151"/>
      <c r="M69" s="151"/>
      <c r="N69" s="151"/>
      <c r="O69" s="151"/>
      <c r="P69" s="159"/>
      <c r="Q69" s="105"/>
    </row>
    <row r="70" spans="1:19" ht="13.15">
      <c r="A70" s="287"/>
      <c r="C70" s="104"/>
      <c r="D70" s="104"/>
      <c r="E70" s="104"/>
      <c r="F70" s="104"/>
      <c r="G70" s="104"/>
      <c r="H70" s="101"/>
      <c r="I70" s="271" t="s">
        <v>748</v>
      </c>
      <c r="J70" s="176" t="s">
        <v>350</v>
      </c>
      <c r="K70" s="177">
        <f>K63+K64+K65+K66+K67</f>
        <v>0</v>
      </c>
      <c r="L70" s="161">
        <f>L63+L64+L65+L66+L67</f>
        <v>0</v>
      </c>
      <c r="M70" s="177">
        <f>M63+M64+M65+M66+M67</f>
        <v>0</v>
      </c>
      <c r="N70" s="177">
        <f>N63+N64+N65+N66+N67</f>
        <v>0</v>
      </c>
      <c r="O70" s="177">
        <f>O63+O64+O65+O66+O67</f>
        <v>0</v>
      </c>
      <c r="P70" s="159"/>
      <c r="Q70" s="105"/>
    </row>
    <row r="71" spans="1:19" ht="13.15">
      <c r="A71" s="280" t="s">
        <v>678</v>
      </c>
      <c r="B71" s="107" t="s">
        <v>145</v>
      </c>
      <c r="C71" s="108">
        <f>SUM(C49:C69)</f>
        <v>0</v>
      </c>
      <c r="D71" s="108">
        <f>SUM(D49:D69)</f>
        <v>0</v>
      </c>
      <c r="E71" s="108">
        <f>SUM(E49:E69)</f>
        <v>0</v>
      </c>
      <c r="F71" s="108">
        <f>SUM(F49:F69)</f>
        <v>0</v>
      </c>
      <c r="G71" s="108">
        <f>SUM(G49:G69)</f>
        <v>0</v>
      </c>
      <c r="H71" s="101"/>
      <c r="I71" s="274"/>
      <c r="J71" s="149"/>
      <c r="K71" s="149"/>
      <c r="L71" s="149"/>
      <c r="M71" s="151"/>
      <c r="N71" s="151"/>
      <c r="O71" s="151"/>
      <c r="P71" s="159"/>
      <c r="Q71" s="105"/>
    </row>
    <row r="72" spans="1:19" ht="13.15">
      <c r="A72" s="287"/>
      <c r="C72" s="104"/>
      <c r="D72" s="104"/>
      <c r="E72" s="104"/>
      <c r="F72" s="104"/>
      <c r="G72" s="104"/>
      <c r="H72" s="101"/>
      <c r="I72" s="271" t="s">
        <v>749</v>
      </c>
      <c r="J72" s="176" t="s">
        <v>351</v>
      </c>
      <c r="K72" s="177">
        <f>K61+K70</f>
        <v>0</v>
      </c>
      <c r="L72" s="177">
        <f>L61+L70</f>
        <v>0</v>
      </c>
      <c r="M72" s="177">
        <f>M61+M70</f>
        <v>0</v>
      </c>
      <c r="N72" s="177">
        <f>N61+N70</f>
        <v>0</v>
      </c>
      <c r="O72" s="177">
        <f>O61+O70</f>
        <v>0</v>
      </c>
      <c r="P72" s="159"/>
      <c r="Q72" s="105"/>
    </row>
    <row r="73" spans="1:19" ht="13.15">
      <c r="A73" s="280" t="s">
        <v>679</v>
      </c>
      <c r="B73" s="107" t="s">
        <v>349</v>
      </c>
      <c r="C73" s="108">
        <f>SUM(C71+C44+C26)</f>
        <v>0</v>
      </c>
      <c r="D73" s="108">
        <f>SUM(D71+D44+D26)</f>
        <v>0</v>
      </c>
      <c r="E73" s="108">
        <f>SUM(E71+E44+E26)</f>
        <v>0</v>
      </c>
      <c r="F73" s="108">
        <f>SUM(F71+F44+F26)</f>
        <v>0</v>
      </c>
      <c r="G73" s="108">
        <f>SUM(G71+G44+G26)</f>
        <v>0</v>
      </c>
      <c r="H73" s="101"/>
      <c r="J73" s="149"/>
      <c r="K73" s="149"/>
      <c r="L73" s="149"/>
      <c r="M73" s="151"/>
      <c r="N73" s="151"/>
      <c r="O73" s="151"/>
      <c r="P73" s="159"/>
      <c r="Q73" s="105"/>
    </row>
    <row r="74" spans="1:19" ht="13.15">
      <c r="H74" s="101"/>
      <c r="J74" s="263" t="s">
        <v>766</v>
      </c>
      <c r="K74" s="258">
        <f>K52-K72</f>
        <v>0</v>
      </c>
      <c r="L74" s="258">
        <f>L52-L72</f>
        <v>0</v>
      </c>
      <c r="M74" s="258">
        <f>M52-M72</f>
        <v>0</v>
      </c>
      <c r="N74" s="258">
        <f>N52-N72</f>
        <v>0</v>
      </c>
      <c r="O74" s="258">
        <f>O52-O72</f>
        <v>0</v>
      </c>
      <c r="P74" s="159"/>
      <c r="Q74" s="105"/>
    </row>
    <row r="75" spans="1:19">
      <c r="H75" s="101"/>
      <c r="J75" s="260" t="s">
        <v>36</v>
      </c>
      <c r="K75" s="261" t="str">
        <f>IF(K74&lt;&gt;0,"Non Bilanciato","Bilanciato")</f>
        <v>Bilanciato</v>
      </c>
      <c r="L75" s="261" t="str">
        <f>IF(L74&lt;&gt;0,"Non Bilanciato","Bilanciato")</f>
        <v>Bilanciato</v>
      </c>
      <c r="M75" s="261" t="str">
        <f>IF(M74&lt;&gt;0,"Non Bilanciato","Bilanciato")</f>
        <v>Bilanciato</v>
      </c>
      <c r="N75" s="261" t="str">
        <f>IF(N74&lt;&gt;0,"Non Bilanciato","Bilanciato")</f>
        <v>Bilanciato</v>
      </c>
      <c r="O75" s="262" t="str">
        <f>IF(O74&lt;&gt;0,"Non Bilanciato","Bilanciato")</f>
        <v>Bilanciato</v>
      </c>
      <c r="P75" s="159"/>
      <c r="Q75" s="105"/>
    </row>
    <row r="76" spans="1:19" ht="13.15">
      <c r="C76" s="109">
        <f>C9</f>
        <v>1</v>
      </c>
      <c r="D76" s="109">
        <f>D9</f>
        <v>2</v>
      </c>
      <c r="E76" s="109">
        <f>E9</f>
        <v>3</v>
      </c>
      <c r="F76" s="109">
        <f>F9</f>
        <v>4</v>
      </c>
      <c r="G76" s="109">
        <f>G9</f>
        <v>5</v>
      </c>
      <c r="H76" s="101"/>
      <c r="P76" s="159"/>
      <c r="Q76" s="105"/>
    </row>
    <row r="77" spans="1:19">
      <c r="H77" s="101"/>
      <c r="P77" s="159"/>
      <c r="Q77" s="105"/>
    </row>
    <row r="78" spans="1:19" ht="13.15">
      <c r="B78" s="369" t="s">
        <v>352</v>
      </c>
      <c r="C78" s="369"/>
      <c r="D78" s="369"/>
      <c r="E78" s="369"/>
      <c r="F78" s="102"/>
      <c r="G78" s="102"/>
      <c r="H78" s="101"/>
      <c r="P78" s="105"/>
      <c r="Q78" s="105"/>
    </row>
    <row r="79" spans="1:19">
      <c r="H79" s="101"/>
    </row>
    <row r="80" spans="1:19">
      <c r="A80" s="271" t="s">
        <v>680</v>
      </c>
      <c r="B80" s="104" t="s">
        <v>353</v>
      </c>
      <c r="C80" s="104">
        <f>'1 - Schema CEE'!E237</f>
        <v>0</v>
      </c>
      <c r="D80" s="104">
        <f>'1 - Schema CEE'!G237</f>
        <v>0</v>
      </c>
      <c r="E80" s="104">
        <f>'1 - Schema CEE'!I237</f>
        <v>0</v>
      </c>
      <c r="F80" s="104">
        <f>'1 - Schema CEE'!K237</f>
        <v>0</v>
      </c>
      <c r="G80" s="104">
        <f>'1 - Schema CEE'!M237</f>
        <v>0</v>
      </c>
      <c r="H80" s="101"/>
    </row>
    <row r="81" spans="1:8">
      <c r="A81" s="271" t="s">
        <v>681</v>
      </c>
      <c r="B81" s="104" t="s">
        <v>354</v>
      </c>
      <c r="C81" s="104">
        <f>'1 - Schema CEE'!D260+'1 - Schema CEE'!D261</f>
        <v>0</v>
      </c>
      <c r="D81" s="104">
        <f>'1 - Schema CEE'!F260+'1 - Schema CEE'!F261</f>
        <v>0</v>
      </c>
      <c r="E81" s="104">
        <f>'1 - Schema CEE'!H260+'1 - Schema CEE'!H261</f>
        <v>0</v>
      </c>
      <c r="F81" s="104">
        <f>'1 - Schema CEE'!J260+'1 - Schema CEE'!J261</f>
        <v>0</v>
      </c>
      <c r="G81" s="104">
        <f>'1 - Schema CEE'!L260+'1 - Schema CEE'!L261</f>
        <v>0</v>
      </c>
      <c r="H81" s="101"/>
    </row>
    <row r="82" spans="1:8">
      <c r="A82" s="271" t="s">
        <v>682</v>
      </c>
      <c r="B82" s="104" t="s">
        <v>355</v>
      </c>
      <c r="C82" s="104">
        <f>'1 - Schema CEE'!D263+'1 - Schema CEE'!D264-'2 - Informazioni Integrative'!C22</f>
        <v>0</v>
      </c>
      <c r="D82" s="104">
        <f>'1 - Schema CEE'!F263+'1 - Schema CEE'!F264-'2 - Informazioni Integrative'!D22</f>
        <v>0</v>
      </c>
      <c r="E82" s="104">
        <f>'1 - Schema CEE'!H263+'1 - Schema CEE'!H264-'2 - Informazioni Integrative'!E22</f>
        <v>0</v>
      </c>
      <c r="F82" s="104">
        <f>'1 - Schema CEE'!J263+'1 - Schema CEE'!J264-'2 - Informazioni Integrative'!F22</f>
        <v>0</v>
      </c>
      <c r="G82" s="104">
        <f>'1 - Schema CEE'!L263+'1 - Schema CEE'!L264-'2 - Informazioni Integrative'!G22</f>
        <v>0</v>
      </c>
      <c r="H82" s="101"/>
    </row>
    <row r="83" spans="1:8">
      <c r="A83" s="271" t="s">
        <v>683</v>
      </c>
      <c r="B83" s="104" t="s">
        <v>356</v>
      </c>
      <c r="C83" s="104">
        <f>'1 - Schema CEE'!D266+'1 - Schema CEE'!D267</f>
        <v>0</v>
      </c>
      <c r="D83" s="104">
        <f>'1 - Schema CEE'!F266+'1 - Schema CEE'!F267</f>
        <v>0</v>
      </c>
      <c r="E83" s="104">
        <f>'1 - Schema CEE'!H266+'1 - Schema CEE'!H267</f>
        <v>0</v>
      </c>
      <c r="F83" s="104">
        <f>'1 - Schema CEE'!J266+'1 - Schema CEE'!J267</f>
        <v>0</v>
      </c>
      <c r="G83" s="104">
        <f>'1 - Schema CEE'!L266+'1 - Schema CEE'!L267</f>
        <v>0</v>
      </c>
      <c r="H83" s="101"/>
    </row>
    <row r="84" spans="1:8">
      <c r="A84" s="280" t="s">
        <v>684</v>
      </c>
      <c r="B84" s="104" t="s">
        <v>357</v>
      </c>
      <c r="C84" s="104">
        <f>'2 - Informazioni Integrative'!C8</f>
        <v>0</v>
      </c>
      <c r="D84" s="104">
        <f>'2 - Informazioni Integrative'!D8</f>
        <v>0</v>
      </c>
      <c r="E84" s="104">
        <f>'2 - Informazioni Integrative'!E8</f>
        <v>0</v>
      </c>
      <c r="F84" s="104">
        <f>'2 - Informazioni Integrative'!F8</f>
        <v>0</v>
      </c>
      <c r="G84" s="104">
        <f>'2 - Informazioni Integrative'!G8</f>
        <v>0</v>
      </c>
      <c r="H84" s="101"/>
    </row>
    <row r="85" spans="1:8">
      <c r="A85" s="280" t="s">
        <v>685</v>
      </c>
      <c r="B85" s="104" t="s">
        <v>390</v>
      </c>
      <c r="C85" s="104">
        <f>'1 - Schema CEE'!D278+'1 - Schema CEE'!D279</f>
        <v>0</v>
      </c>
      <c r="D85" s="104">
        <f>'1 - Schema CEE'!F278+'1 - Schema CEE'!F279</f>
        <v>0</v>
      </c>
      <c r="E85" s="104">
        <f>'1 - Schema CEE'!H278+'1 - Schema CEE'!H279</f>
        <v>0</v>
      </c>
      <c r="F85" s="104">
        <f>'1 - Schema CEE'!J278+'1 - Schema CEE'!J279</f>
        <v>0</v>
      </c>
      <c r="G85" s="104">
        <f>'1 - Schema CEE'!L278+'1 - Schema CEE'!L279</f>
        <v>0</v>
      </c>
      <c r="H85" s="101"/>
    </row>
    <row r="86" spans="1:8">
      <c r="A86" s="280" t="s">
        <v>686</v>
      </c>
      <c r="B86" s="104" t="s">
        <v>391</v>
      </c>
      <c r="C86" s="104">
        <f>'1 - Schema CEE'!D281+'1 - Schema CEE'!D282</f>
        <v>0</v>
      </c>
      <c r="D86" s="104">
        <f>'1 - Schema CEE'!F281+'1 - Schema CEE'!F282</f>
        <v>0</v>
      </c>
      <c r="E86" s="104">
        <f>'1 - Schema CEE'!H281+'1 - Schema CEE'!H282</f>
        <v>0</v>
      </c>
      <c r="F86" s="104">
        <f>'1 - Schema CEE'!J281+'1 - Schema CEE'!J282</f>
        <v>0</v>
      </c>
      <c r="G86" s="104">
        <f>'1 - Schema CEE'!L281+'1 - Schema CEE'!L282</f>
        <v>0</v>
      </c>
      <c r="H86" s="101"/>
    </row>
    <row r="87" spans="1:8">
      <c r="A87" s="280" t="s">
        <v>687</v>
      </c>
      <c r="B87" s="104" t="s">
        <v>392</v>
      </c>
      <c r="C87" s="104">
        <f>'1 - Schema CEE'!D284+'1 - Schema CEE'!D285</f>
        <v>0</v>
      </c>
      <c r="D87" s="104">
        <f>'1 - Schema CEE'!F284+'1 - Schema CEE'!F285</f>
        <v>0</v>
      </c>
      <c r="E87" s="104">
        <f>'1 - Schema CEE'!H284+'1 - Schema CEE'!H285</f>
        <v>0</v>
      </c>
      <c r="F87" s="104">
        <f>'1 - Schema CEE'!J284+'1 - Schema CEE'!J285</f>
        <v>0</v>
      </c>
      <c r="G87" s="104">
        <f>'1 - Schema CEE'!L284+'1 - Schema CEE'!L285</f>
        <v>0</v>
      </c>
      <c r="H87" s="101"/>
    </row>
    <row r="88" spans="1:8">
      <c r="A88" s="280" t="s">
        <v>688</v>
      </c>
      <c r="B88" s="277" t="s">
        <v>798</v>
      </c>
      <c r="C88" s="104">
        <f>'1 - Schema CEE'!E289</f>
        <v>0</v>
      </c>
      <c r="D88" s="104">
        <f>'1 - Schema CEE'!G289</f>
        <v>0</v>
      </c>
      <c r="E88" s="104">
        <f>'1 - Schema CEE'!I289</f>
        <v>0</v>
      </c>
      <c r="F88" s="104">
        <f>'1 - Schema CEE'!K289</f>
        <v>0</v>
      </c>
      <c r="G88" s="104">
        <f>'1 - Schema CEE'!M289</f>
        <v>0</v>
      </c>
      <c r="H88" s="101"/>
    </row>
    <row r="89" spans="1:8">
      <c r="A89" s="280" t="s">
        <v>689</v>
      </c>
      <c r="B89" s="104" t="s">
        <v>425</v>
      </c>
      <c r="C89" s="104">
        <f>'1 - Schema CEE'!E290+'1 - Schema CEE'!E291</f>
        <v>0</v>
      </c>
      <c r="D89" s="104">
        <f>'1 - Schema CEE'!G290+'1 - Schema CEE'!G291</f>
        <v>0</v>
      </c>
      <c r="E89" s="104">
        <f>'1 - Schema CEE'!I290+'1 - Schema CEE'!I291</f>
        <v>0</v>
      </c>
      <c r="F89" s="104">
        <f>'1 - Schema CEE'!K290+'1 - Schema CEE'!K291</f>
        <v>0</v>
      </c>
      <c r="G89" s="104">
        <f>'1 - Schema CEE'!M290+'1 - Schema CEE'!M291</f>
        <v>0</v>
      </c>
      <c r="H89" s="101"/>
    </row>
    <row r="90" spans="1:8">
      <c r="A90" s="287"/>
      <c r="B90" s="104"/>
      <c r="C90" s="104"/>
      <c r="D90" s="104"/>
      <c r="E90" s="104"/>
      <c r="F90" s="104"/>
      <c r="G90" s="104"/>
      <c r="H90" s="101"/>
    </row>
    <row r="91" spans="1:8" ht="13.15">
      <c r="A91" s="280" t="s">
        <v>690</v>
      </c>
      <c r="B91" s="108" t="s">
        <v>145</v>
      </c>
      <c r="C91" s="108">
        <f>SUM(C80:C89)</f>
        <v>0</v>
      </c>
      <c r="D91" s="108">
        <f>SUM(D80:D89)</f>
        <v>0</v>
      </c>
      <c r="E91" s="108">
        <f>SUM(E80:E89)</f>
        <v>0</v>
      </c>
      <c r="F91" s="108">
        <f>SUM(F80:F89)</f>
        <v>0</v>
      </c>
      <c r="G91" s="108">
        <f>SUM(G80:G89)</f>
        <v>0</v>
      </c>
      <c r="H91" s="101"/>
    </row>
    <row r="92" spans="1:8">
      <c r="A92" s="287"/>
      <c r="B92" s="104"/>
      <c r="C92" s="104"/>
      <c r="D92" s="104"/>
      <c r="E92" s="104"/>
      <c r="F92" s="104"/>
      <c r="G92" s="104"/>
      <c r="H92" s="101"/>
    </row>
    <row r="93" spans="1:8" ht="13.15">
      <c r="A93" s="287"/>
      <c r="B93" s="368" t="s">
        <v>426</v>
      </c>
      <c r="C93" s="368"/>
      <c r="D93" s="368"/>
      <c r="E93" s="368"/>
      <c r="F93" s="106"/>
      <c r="G93" s="106"/>
      <c r="H93" s="101"/>
    </row>
    <row r="94" spans="1:8">
      <c r="A94" s="287"/>
      <c r="B94" s="104"/>
      <c r="C94" s="104"/>
      <c r="D94" s="104"/>
      <c r="E94" s="104"/>
      <c r="F94" s="104"/>
      <c r="G94" s="104"/>
      <c r="H94" s="101"/>
    </row>
    <row r="95" spans="1:8">
      <c r="A95" s="271" t="s">
        <v>691</v>
      </c>
      <c r="B95" s="104" t="s">
        <v>427</v>
      </c>
      <c r="C95" s="104">
        <f>'1 - Schema CEE'!E236</f>
        <v>0</v>
      </c>
      <c r="D95" s="104">
        <f>'1 - Schema CEE'!G236</f>
        <v>0</v>
      </c>
      <c r="E95" s="104">
        <f>'1 - Schema CEE'!I236</f>
        <v>0</v>
      </c>
      <c r="F95" s="104">
        <f>'1 - Schema CEE'!K236</f>
        <v>0</v>
      </c>
      <c r="G95" s="104">
        <f>'1 - Schema CEE'!M236</f>
        <v>0</v>
      </c>
      <c r="H95" s="101"/>
    </row>
    <row r="96" spans="1:8">
      <c r="A96" s="271" t="s">
        <v>692</v>
      </c>
      <c r="B96" s="104" t="s">
        <v>428</v>
      </c>
      <c r="C96" s="104">
        <f>'1 - Schema CEE'!E238</f>
        <v>0</v>
      </c>
      <c r="D96" s="104">
        <f>'1 - Schema CEE'!G238</f>
        <v>0</v>
      </c>
      <c r="E96" s="104">
        <f>'1 - Schema CEE'!I238</f>
        <v>0</v>
      </c>
      <c r="F96" s="104">
        <f>'1 - Schema CEE'!K238</f>
        <v>0</v>
      </c>
      <c r="G96" s="104">
        <f>'1 - Schema CEE'!M238</f>
        <v>0</v>
      </c>
      <c r="H96" s="101"/>
    </row>
    <row r="97" spans="1:8">
      <c r="A97" s="271" t="s">
        <v>693</v>
      </c>
      <c r="B97" s="104" t="s">
        <v>429</v>
      </c>
      <c r="C97" s="104">
        <f>'1 - Schema CEE'!E240</f>
        <v>0</v>
      </c>
      <c r="D97" s="104">
        <f>'1 - Schema CEE'!G240</f>
        <v>0</v>
      </c>
      <c r="E97" s="104">
        <f>'1 - Schema CEE'!I240</f>
        <v>0</v>
      </c>
      <c r="F97" s="104">
        <f>'1 - Schema CEE'!K240</f>
        <v>0</v>
      </c>
      <c r="G97" s="104">
        <f>'1 - Schema CEE'!M240</f>
        <v>0</v>
      </c>
      <c r="H97" s="101"/>
    </row>
    <row r="98" spans="1:8">
      <c r="A98" s="271" t="s">
        <v>694</v>
      </c>
      <c r="B98" s="104" t="s">
        <v>292</v>
      </c>
      <c r="C98" s="104">
        <f>'2 - Informazioni Integrative'!C22</f>
        <v>0</v>
      </c>
      <c r="D98" s="104">
        <f>'2 - Informazioni Integrative'!D22</f>
        <v>0</v>
      </c>
      <c r="E98" s="104">
        <f>'2 - Informazioni Integrative'!E22</f>
        <v>0</v>
      </c>
      <c r="F98" s="104">
        <f>'2 - Informazioni Integrative'!F22</f>
        <v>0</v>
      </c>
      <c r="G98" s="104">
        <f>'2 - Informazioni Integrative'!G22</f>
        <v>0</v>
      </c>
      <c r="H98" s="101"/>
    </row>
    <row r="99" spans="1:8">
      <c r="A99" s="270"/>
      <c r="B99" s="104"/>
      <c r="C99" s="104"/>
      <c r="D99" s="104"/>
      <c r="E99" s="104"/>
      <c r="F99" s="104"/>
      <c r="G99" s="104"/>
      <c r="H99" s="101"/>
    </row>
    <row r="100" spans="1:8" ht="13.15">
      <c r="A100" s="271" t="s">
        <v>695</v>
      </c>
      <c r="B100" s="108" t="s">
        <v>145</v>
      </c>
      <c r="C100" s="108">
        <f>SUM(C95:C98)</f>
        <v>0</v>
      </c>
      <c r="D100" s="108">
        <f>SUM(D95:D98)</f>
        <v>0</v>
      </c>
      <c r="E100" s="108">
        <f>SUM(E95:E98)</f>
        <v>0</v>
      </c>
      <c r="F100" s="108">
        <f>SUM(F95:F98)</f>
        <v>0</v>
      </c>
      <c r="G100" s="108">
        <f>SUM(G95:G98)</f>
        <v>0</v>
      </c>
      <c r="H100" s="101"/>
    </row>
    <row r="101" spans="1:8">
      <c r="A101" s="270"/>
      <c r="B101" s="104"/>
      <c r="C101" s="104"/>
      <c r="D101" s="104"/>
      <c r="E101" s="104"/>
      <c r="F101" s="104"/>
      <c r="G101" s="104"/>
      <c r="H101" s="101"/>
    </row>
    <row r="102" spans="1:8" ht="13.15">
      <c r="A102" s="270"/>
      <c r="B102" s="368" t="s">
        <v>430</v>
      </c>
      <c r="C102" s="368"/>
      <c r="D102" s="368"/>
      <c r="E102" s="368"/>
      <c r="F102" s="106"/>
      <c r="G102" s="106"/>
      <c r="H102" s="101"/>
    </row>
    <row r="103" spans="1:8">
      <c r="A103" s="270"/>
      <c r="B103" s="104"/>
      <c r="C103" s="104"/>
      <c r="D103" s="104"/>
      <c r="E103" s="104"/>
      <c r="F103" s="104"/>
      <c r="G103" s="104"/>
      <c r="H103" s="101"/>
    </row>
    <row r="104" spans="1:8">
      <c r="A104" s="271" t="s">
        <v>696</v>
      </c>
      <c r="B104" s="104" t="s">
        <v>469</v>
      </c>
      <c r="C104" s="104">
        <f>'1 - Schema CEE'!D245+'1 - Schema CEE'!D246</f>
        <v>0</v>
      </c>
      <c r="D104" s="104">
        <f>'1 - Schema CEE'!F245+'1 - Schema CEE'!F246</f>
        <v>0</v>
      </c>
      <c r="E104" s="104">
        <f>'1 - Schema CEE'!H245+'1 - Schema CEE'!H246</f>
        <v>0</v>
      </c>
      <c r="F104" s="104">
        <f>'1 - Schema CEE'!J245+'1 - Schema CEE'!J246</f>
        <v>0</v>
      </c>
      <c r="G104" s="104">
        <f>'1 - Schema CEE'!L245+'1 - Schema CEE'!L246</f>
        <v>0</v>
      </c>
      <c r="H104" s="101"/>
    </row>
    <row r="105" spans="1:8">
      <c r="A105" s="271" t="s">
        <v>697</v>
      </c>
      <c r="B105" s="104" t="s">
        <v>470</v>
      </c>
      <c r="C105" s="104">
        <f>'1 - Schema CEE'!D248+'1 - Schema CEE'!D249</f>
        <v>0</v>
      </c>
      <c r="D105" s="104">
        <f>'1 - Schema CEE'!F248+'1 - Schema CEE'!F249</f>
        <v>0</v>
      </c>
      <c r="E105" s="104">
        <f>'1 - Schema CEE'!H248+'1 - Schema CEE'!H249</f>
        <v>0</v>
      </c>
      <c r="F105" s="104">
        <f>'1 - Schema CEE'!J248+'1 - Schema CEE'!J249</f>
        <v>0</v>
      </c>
      <c r="G105" s="104">
        <f>'1 - Schema CEE'!L248+'1 - Schema CEE'!L249</f>
        <v>0</v>
      </c>
      <c r="H105" s="101"/>
    </row>
    <row r="106" spans="1:8">
      <c r="A106" s="271" t="s">
        <v>698</v>
      </c>
      <c r="B106" s="104" t="s">
        <v>471</v>
      </c>
      <c r="C106" s="104">
        <f>'1 - Schema CEE'!D251+'1 - Schema CEE'!D252</f>
        <v>0</v>
      </c>
      <c r="D106" s="104">
        <f>'1 - Schema CEE'!F251+'1 - Schema CEE'!F252</f>
        <v>0</v>
      </c>
      <c r="E106" s="104">
        <f>'1 - Schema CEE'!H251+'1 - Schema CEE'!H252</f>
        <v>0</v>
      </c>
      <c r="F106" s="104">
        <f>'1 - Schema CEE'!J251+'1 - Schema CEE'!J252</f>
        <v>0</v>
      </c>
      <c r="G106" s="104">
        <f>'1 - Schema CEE'!L251+'1 - Schema CEE'!L252</f>
        <v>0</v>
      </c>
      <c r="H106" s="101"/>
    </row>
    <row r="107" spans="1:8">
      <c r="A107" s="271" t="s">
        <v>699</v>
      </c>
      <c r="B107" s="104" t="s">
        <v>601</v>
      </c>
      <c r="C107" s="104">
        <f>'1 - Schema CEE'!D254</f>
        <v>0</v>
      </c>
      <c r="D107" s="104">
        <f>'1 - Schema CEE'!F254</f>
        <v>0</v>
      </c>
      <c r="E107" s="104">
        <f>'1 - Schema CEE'!H254</f>
        <v>0</v>
      </c>
      <c r="F107" s="104">
        <f>'1 - Schema CEE'!J254</f>
        <v>0</v>
      </c>
      <c r="G107" s="104">
        <f>'1 - Schema CEE'!L254</f>
        <v>0</v>
      </c>
      <c r="H107" s="101"/>
    </row>
    <row r="108" spans="1:8">
      <c r="A108" s="271" t="s">
        <v>700</v>
      </c>
      <c r="B108" s="104" t="s">
        <v>602</v>
      </c>
      <c r="C108" s="104">
        <f>'1 - Schema CEE'!D255</f>
        <v>0</v>
      </c>
      <c r="D108" s="104">
        <f>'1 - Schema CEE'!F255</f>
        <v>0</v>
      </c>
      <c r="E108" s="104">
        <f>'1 - Schema CEE'!H255</f>
        <v>0</v>
      </c>
      <c r="F108" s="104">
        <f>'1 - Schema CEE'!J255</f>
        <v>0</v>
      </c>
      <c r="G108" s="104">
        <f>'1 - Schema CEE'!L255</f>
        <v>0</v>
      </c>
      <c r="H108" s="101"/>
    </row>
    <row r="109" spans="1:8">
      <c r="A109" s="280" t="s">
        <v>701</v>
      </c>
      <c r="B109" s="104" t="s">
        <v>603</v>
      </c>
      <c r="C109" s="104">
        <f>'1 - Schema CEE'!D257+'1 - Schema CEE'!D258</f>
        <v>0</v>
      </c>
      <c r="D109" s="104">
        <f>'1 - Schema CEE'!F257+'1 - Schema CEE'!F258</f>
        <v>0</v>
      </c>
      <c r="E109" s="104">
        <f>'1 - Schema CEE'!H257+'1 - Schema CEE'!H258</f>
        <v>0</v>
      </c>
      <c r="F109" s="104">
        <f>'1 - Schema CEE'!J257+'1 - Schema CEE'!J258</f>
        <v>0</v>
      </c>
      <c r="G109" s="104">
        <f>'1 - Schema CEE'!L257+'1 - Schema CEE'!L258</f>
        <v>0</v>
      </c>
      <c r="H109" s="101"/>
    </row>
    <row r="110" spans="1:8">
      <c r="A110" s="280" t="s">
        <v>702</v>
      </c>
      <c r="B110" s="104" t="s">
        <v>357</v>
      </c>
      <c r="C110" s="104">
        <f>'2 - Informazioni Integrative'!C7</f>
        <v>0</v>
      </c>
      <c r="D110" s="104">
        <f>'2 - Informazioni Integrative'!D7</f>
        <v>0</v>
      </c>
      <c r="E110" s="104">
        <f>'2 - Informazioni Integrative'!E7</f>
        <v>0</v>
      </c>
      <c r="F110" s="104">
        <f>'2 - Informazioni Integrative'!F7</f>
        <v>0</v>
      </c>
      <c r="G110" s="104">
        <f>'2 - Informazioni Integrative'!G7</f>
        <v>0</v>
      </c>
      <c r="H110" s="101"/>
    </row>
    <row r="111" spans="1:8">
      <c r="A111" s="287"/>
      <c r="B111" s="104"/>
      <c r="C111" s="104"/>
      <c r="D111" s="104"/>
      <c r="E111" s="104"/>
      <c r="F111" s="104"/>
      <c r="G111" s="104"/>
      <c r="H111" s="101"/>
    </row>
    <row r="112" spans="1:8" ht="13.15">
      <c r="A112" s="280" t="s">
        <v>703</v>
      </c>
      <c r="B112" s="108" t="s">
        <v>145</v>
      </c>
      <c r="C112" s="108">
        <f>SUM(C104:C111)</f>
        <v>0</v>
      </c>
      <c r="D112" s="108">
        <f>SUM(D104:D111)</f>
        <v>0</v>
      </c>
      <c r="E112" s="108">
        <f>SUM(E104:E111)</f>
        <v>0</v>
      </c>
      <c r="F112" s="108">
        <f>SUM(F104:F111)</f>
        <v>0</v>
      </c>
      <c r="G112" s="108">
        <f>SUM(G104:G111)</f>
        <v>0</v>
      </c>
      <c r="H112" s="101"/>
    </row>
    <row r="113" spans="1:8">
      <c r="A113" s="287"/>
      <c r="B113" s="104"/>
      <c r="C113" s="104"/>
      <c r="D113" s="104"/>
      <c r="E113" s="104"/>
      <c r="F113" s="104"/>
      <c r="G113" s="104"/>
      <c r="H113" s="101"/>
    </row>
    <row r="114" spans="1:8" ht="13.15">
      <c r="A114" s="287"/>
      <c r="B114" s="368" t="s">
        <v>604</v>
      </c>
      <c r="C114" s="368"/>
      <c r="D114" s="368"/>
      <c r="E114" s="368"/>
      <c r="F114" s="106"/>
      <c r="G114" s="106"/>
      <c r="H114" s="101"/>
    </row>
    <row r="115" spans="1:8">
      <c r="A115" s="287"/>
      <c r="B115" s="104"/>
      <c r="C115" s="104"/>
      <c r="D115" s="104"/>
      <c r="E115" s="104"/>
      <c r="F115" s="104"/>
      <c r="G115" s="104"/>
      <c r="H115" s="101"/>
    </row>
    <row r="116" spans="1:8">
      <c r="A116" s="280" t="s">
        <v>704</v>
      </c>
      <c r="B116" s="104" t="s">
        <v>605</v>
      </c>
      <c r="C116" s="104">
        <f>'1 - Schema CEE'!E229</f>
        <v>0</v>
      </c>
      <c r="D116" s="104">
        <f>'1 - Schema CEE'!G229</f>
        <v>0</v>
      </c>
      <c r="E116" s="104">
        <f>'1 - Schema CEE'!I229</f>
        <v>0</v>
      </c>
      <c r="F116" s="104">
        <f>'1 - Schema CEE'!K229</f>
        <v>0</v>
      </c>
      <c r="G116" s="104">
        <f>'1 - Schema CEE'!M229</f>
        <v>0</v>
      </c>
      <c r="H116" s="101"/>
    </row>
    <row r="117" spans="1:8">
      <c r="A117" s="280"/>
      <c r="B117" s="243"/>
      <c r="C117" s="242"/>
      <c r="D117" s="242"/>
      <c r="E117" s="242"/>
      <c r="F117" s="242"/>
      <c r="G117" s="242"/>
      <c r="H117" s="101"/>
    </row>
    <row r="118" spans="1:8">
      <c r="A118" s="280" t="s">
        <v>705</v>
      </c>
      <c r="B118" s="104" t="s">
        <v>760</v>
      </c>
      <c r="C118" s="104">
        <f>'1 - Schema CEE'!E230</f>
        <v>0</v>
      </c>
      <c r="D118" s="104">
        <f>'1 - Schema CEE'!G230</f>
        <v>0</v>
      </c>
      <c r="E118" s="104">
        <f>'1 - Schema CEE'!I230</f>
        <v>0</v>
      </c>
      <c r="F118" s="104">
        <f>'1 - Schema CEE'!K230</f>
        <v>0</v>
      </c>
      <c r="G118" s="104">
        <f>'1 - Schema CEE'!M230</f>
        <v>0</v>
      </c>
      <c r="H118" s="101"/>
    </row>
    <row r="119" spans="1:8">
      <c r="A119" s="280" t="s">
        <v>706</v>
      </c>
      <c r="B119" s="104" t="s">
        <v>607</v>
      </c>
      <c r="C119" s="104">
        <f>'1 - Schema CEE'!E231</f>
        <v>0</v>
      </c>
      <c r="D119" s="104">
        <f>'1 - Schema CEE'!G231</f>
        <v>0</v>
      </c>
      <c r="E119" s="104">
        <f>'1 - Schema CEE'!I231</f>
        <v>0</v>
      </c>
      <c r="F119" s="104">
        <f>'1 - Schema CEE'!K231</f>
        <v>0</v>
      </c>
      <c r="G119" s="104">
        <f>'1 - Schema CEE'!M231</f>
        <v>0</v>
      </c>
      <c r="H119" s="101"/>
    </row>
    <row r="120" spans="1:8">
      <c r="A120" s="280" t="s">
        <v>707</v>
      </c>
      <c r="B120" s="104" t="s">
        <v>608</v>
      </c>
      <c r="C120" s="104">
        <f>'1 - Schema CEE'!E232</f>
        <v>0</v>
      </c>
      <c r="D120" s="104">
        <f>'1 - Schema CEE'!G232</f>
        <v>0</v>
      </c>
      <c r="E120" s="104">
        <f>'1 - Schema CEE'!I232</f>
        <v>0</v>
      </c>
      <c r="F120" s="104">
        <f>'1 - Schema CEE'!K232</f>
        <v>0</v>
      </c>
      <c r="G120" s="104">
        <f>'1 - Schema CEE'!M232</f>
        <v>0</v>
      </c>
      <c r="H120" s="101"/>
    </row>
    <row r="121" spans="1:8">
      <c r="A121" s="287"/>
      <c r="B121" s="104"/>
      <c r="C121" s="104"/>
      <c r="D121" s="104"/>
      <c r="E121" s="104"/>
      <c r="F121" s="104"/>
      <c r="G121" s="104"/>
      <c r="H121" s="101"/>
    </row>
    <row r="122" spans="1:8" ht="13.15">
      <c r="A122" s="280" t="s">
        <v>708</v>
      </c>
      <c r="B122" s="108" t="s">
        <v>145</v>
      </c>
      <c r="C122" s="289">
        <f>SUM(C116:C120)</f>
        <v>0</v>
      </c>
      <c r="D122" s="289">
        <f>SUM(D116:D120)</f>
        <v>0</v>
      </c>
      <c r="E122" s="289">
        <f>SUM(E116:E120)</f>
        <v>0</v>
      </c>
      <c r="F122" s="289">
        <f>SUM(F116:F120)</f>
        <v>0</v>
      </c>
      <c r="G122" s="289">
        <f>SUM(G116:G120)</f>
        <v>0</v>
      </c>
      <c r="H122" s="101"/>
    </row>
    <row r="123" spans="1:8">
      <c r="A123" s="287"/>
      <c r="B123" s="104"/>
      <c r="C123" s="104"/>
      <c r="D123" s="104"/>
      <c r="E123" s="104"/>
      <c r="F123" s="104"/>
      <c r="G123" s="104"/>
      <c r="H123" s="101"/>
    </row>
    <row r="124" spans="1:8" ht="13.15">
      <c r="A124" s="280" t="s">
        <v>709</v>
      </c>
      <c r="B124" s="108" t="s">
        <v>609</v>
      </c>
      <c r="C124" s="108">
        <f>SUM(C122+C112+C100+C91)</f>
        <v>0</v>
      </c>
      <c r="D124" s="108">
        <f>SUM(D122+D112+D100+D91)</f>
        <v>0</v>
      </c>
      <c r="E124" s="108">
        <f>SUM(E122+E112+E100+E91)</f>
        <v>0</v>
      </c>
      <c r="F124" s="108">
        <f>SUM(F122+F112+F100+F91)</f>
        <v>0</v>
      </c>
      <c r="G124" s="108">
        <f>SUM(G122+G112+G100+G91)</f>
        <v>0</v>
      </c>
      <c r="H124" s="101"/>
    </row>
    <row r="125" spans="1:8">
      <c r="A125" s="255"/>
      <c r="H125" s="101"/>
    </row>
    <row r="126" spans="1:8">
      <c r="H126" s="101"/>
    </row>
    <row r="127" spans="1:8" ht="13.15">
      <c r="B127" s="257" t="s">
        <v>70</v>
      </c>
      <c r="C127" s="258">
        <f>C26+C44+C71-C91-C100-C112-C122</f>
        <v>0</v>
      </c>
      <c r="D127" s="258">
        <f>D26+D44+D71-D91-D100-D112-D122</f>
        <v>0</v>
      </c>
      <c r="E127" s="258">
        <f>E26+E44+E71-E91-E100-E112-E122</f>
        <v>0</v>
      </c>
      <c r="F127" s="258">
        <f>F26+F44+F71-F91-F100-F112-F122</f>
        <v>0</v>
      </c>
      <c r="G127" s="259">
        <f>G26+G44+G71-G91-G100-G112-G122</f>
        <v>0</v>
      </c>
      <c r="H127" s="101"/>
    </row>
    <row r="128" spans="1:8">
      <c r="B128" s="260" t="s">
        <v>36</v>
      </c>
      <c r="C128" s="261" t="str">
        <f>IF(C127&lt;&gt;0,"Non Bilanciato","Bilanciato")</f>
        <v>Bilanciato</v>
      </c>
      <c r="D128" s="261" t="str">
        <f>IF(D127&lt;&gt;0,"Non Bilanciato","Bilanciato")</f>
        <v>Bilanciato</v>
      </c>
      <c r="E128" s="261" t="str">
        <f>IF(E127&lt;&gt;0,"Non Bilanciato","Bilanciato")</f>
        <v>Bilanciato</v>
      </c>
      <c r="F128" s="261" t="str">
        <f>IF(F127&lt;&gt;0,"Non Bilanciato","Bilanciato")</f>
        <v>Bilanciato</v>
      </c>
      <c r="G128" s="262" t="str">
        <f>IF(G127&lt;&gt;0,"Non Bilanciato","Bilanciato")</f>
        <v>Bilanciato</v>
      </c>
      <c r="H128" s="101"/>
    </row>
    <row r="129" spans="2:8">
      <c r="H129" s="101"/>
    </row>
    <row r="130" spans="2:8">
      <c r="B130" s="104"/>
      <c r="C130" s="104"/>
      <c r="D130" s="104"/>
      <c r="E130" s="104"/>
      <c r="F130" s="104"/>
      <c r="G130" s="104"/>
      <c r="H130" s="101"/>
    </row>
    <row r="131" spans="2:8">
      <c r="B131" s="104"/>
      <c r="C131" s="104"/>
      <c r="D131" s="104"/>
      <c r="E131" s="104"/>
      <c r="F131" s="104"/>
      <c r="G131" s="104"/>
    </row>
    <row r="253" spans="3:7">
      <c r="C253" s="110"/>
      <c r="D253" s="110"/>
      <c r="E253" s="110"/>
      <c r="F253" s="110"/>
      <c r="G253" s="110"/>
    </row>
    <row r="254" spans="3:7">
      <c r="C254" s="110"/>
      <c r="D254" s="110"/>
      <c r="E254" s="110"/>
      <c r="F254" s="110"/>
      <c r="G254" s="110"/>
    </row>
  </sheetData>
  <sheetProtection selectLockedCells="1" selectUnlockedCells="1"/>
  <mergeCells count="9">
    <mergeCell ref="B114:E114"/>
    <mergeCell ref="B7:E7"/>
    <mergeCell ref="B78:E78"/>
    <mergeCell ref="J7:O7"/>
    <mergeCell ref="B11:E11"/>
    <mergeCell ref="B28:E28"/>
    <mergeCell ref="B46:E46"/>
    <mergeCell ref="B93:E93"/>
    <mergeCell ref="B102:E102"/>
  </mergeCells>
  <phoneticPr fontId="40" type="noConversion"/>
  <conditionalFormatting sqref="K74:O74 C127:G127">
    <cfRule type="cellIs" dxfId="5" priority="3" stopIfTrue="1" operator="notEqual">
      <formula>0</formula>
    </cfRule>
  </conditionalFormatting>
  <conditionalFormatting sqref="K75:O75 C128:G128">
    <cfRule type="cellIs" dxfId="4" priority="4" stopIfTrue="1" operator="equal">
      <formula>$AC$4</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6"/>
  <dimension ref="A2:M98"/>
  <sheetViews>
    <sheetView zoomScaleNormal="100" workbookViewId="0">
      <pane ySplit="7" topLeftCell="A8" activePane="bottomLeft" state="frozen"/>
      <selection pane="bottomLeft" activeCell="B6" sqref="B6"/>
    </sheetView>
  </sheetViews>
  <sheetFormatPr defaultColWidth="9.109375" defaultRowHeight="14.25" customHeight="1"/>
  <cols>
    <col min="1" max="1" width="9.109375" style="99" customWidth="1"/>
    <col min="2" max="2" width="7.44140625" style="99" bestFit="1" customWidth="1"/>
    <col min="3" max="3" width="75.88671875" style="99" customWidth="1"/>
    <col min="4" max="5" width="14.44140625" style="99" bestFit="1" customWidth="1"/>
    <col min="6" max="6" width="14" style="99" bestFit="1" customWidth="1"/>
    <col min="7" max="8" width="14.44140625" style="99" bestFit="1" customWidth="1"/>
    <col min="9" max="9" width="19.88671875" style="99" customWidth="1"/>
    <col min="10" max="10" width="3.6640625" style="99" customWidth="1"/>
    <col min="11" max="12" width="9.109375" style="99" customWidth="1"/>
    <col min="13" max="13" width="14.44140625" style="99" bestFit="1" customWidth="1"/>
    <col min="14" max="16384" width="9.109375" style="99"/>
  </cols>
  <sheetData>
    <row r="2" spans="1:10" ht="14.25" customHeight="1">
      <c r="A2" s="1"/>
      <c r="B2" s="1"/>
      <c r="C2" s="1"/>
    </row>
    <row r="3" spans="1:10" ht="14.25" customHeight="1">
      <c r="A3" s="3"/>
      <c r="B3" s="3"/>
      <c r="C3" s="3"/>
    </row>
    <row r="4" spans="1:10" s="191" customFormat="1" ht="14.25" customHeight="1">
      <c r="A4" s="186"/>
      <c r="B4" s="1"/>
      <c r="C4" s="1"/>
    </row>
    <row r="5" spans="1:10" s="191" customFormat="1" ht="14.25" customHeight="1">
      <c r="A5" s="186" t="s">
        <v>463</v>
      </c>
      <c r="B5" s="1"/>
      <c r="C5" s="1"/>
    </row>
    <row r="6" spans="1:10" ht="14.25" customHeight="1">
      <c r="C6" s="117"/>
      <c r="D6" s="117"/>
      <c r="E6" s="117"/>
      <c r="F6" s="117"/>
      <c r="G6" s="117"/>
      <c r="H6" s="117"/>
      <c r="I6" s="117"/>
      <c r="J6" s="117"/>
    </row>
    <row r="7" spans="1:10" ht="14.25" customHeight="1">
      <c r="C7" s="107"/>
      <c r="D7" s="118">
        <f>'3 - SP Gest'!C9</f>
        <v>1</v>
      </c>
      <c r="E7" s="118">
        <f>'3 - SP Gest'!D9</f>
        <v>2</v>
      </c>
      <c r="F7" s="118">
        <f>'3 - SP Gest'!E9</f>
        <v>3</v>
      </c>
      <c r="G7" s="118">
        <f>'3 - SP Gest'!F9</f>
        <v>4</v>
      </c>
      <c r="H7" s="118">
        <f>'3 - SP Gest'!G9</f>
        <v>5</v>
      </c>
      <c r="I7" s="118"/>
      <c r="J7" s="117"/>
    </row>
    <row r="8" spans="1:10" ht="14.25" customHeight="1">
      <c r="B8" s="107"/>
      <c r="C8" s="107"/>
      <c r="D8" s="117"/>
      <c r="E8" s="117"/>
      <c r="F8" s="117"/>
      <c r="G8" s="117"/>
      <c r="H8" s="117"/>
      <c r="I8" s="117"/>
    </row>
    <row r="9" spans="1:10" ht="14.25" customHeight="1">
      <c r="A9" s="222" t="s">
        <v>498</v>
      </c>
      <c r="C9" s="278" t="s">
        <v>611</v>
      </c>
      <c r="D9" s="104">
        <f>'1 - Schema CEE'!E12</f>
        <v>0</v>
      </c>
      <c r="E9" s="104">
        <f>'1 - Schema CEE'!G12</f>
        <v>0</v>
      </c>
      <c r="F9" s="104">
        <f>'1 - Schema CEE'!I12</f>
        <v>0</v>
      </c>
      <c r="G9" s="104">
        <f>'1 - Schema CEE'!K12</f>
        <v>0</v>
      </c>
      <c r="H9" s="104">
        <f>'1 - Schema CEE'!M12</f>
        <v>0</v>
      </c>
      <c r="J9" s="110"/>
    </row>
    <row r="10" spans="1:10" ht="14.25" customHeight="1">
      <c r="A10" s="222" t="s">
        <v>499</v>
      </c>
      <c r="B10" s="99" t="s">
        <v>612</v>
      </c>
      <c r="C10" s="99" t="s">
        <v>613</v>
      </c>
      <c r="D10" s="104">
        <f>'1 - Schema CEE'!E13</f>
        <v>0</v>
      </c>
      <c r="E10" s="104">
        <f>'1 - Schema CEE'!G13</f>
        <v>0</v>
      </c>
      <c r="F10" s="104">
        <f>'1 - Schema CEE'!I13</f>
        <v>0</v>
      </c>
      <c r="G10" s="104">
        <f>'1 - Schema CEE'!K13</f>
        <v>0</v>
      </c>
      <c r="H10" s="104">
        <f>'1 - Schema CEE'!M13</f>
        <v>0</v>
      </c>
      <c r="I10" s="104"/>
      <c r="J10" s="110"/>
    </row>
    <row r="11" spans="1:10" ht="14.25" customHeight="1">
      <c r="A11" s="290" t="s">
        <v>500</v>
      </c>
      <c r="B11" s="99" t="s">
        <v>612</v>
      </c>
      <c r="C11" s="99" t="s">
        <v>614</v>
      </c>
      <c r="D11" s="104">
        <f>'1 - Schema CEE'!E14</f>
        <v>0</v>
      </c>
      <c r="E11" s="104">
        <f>'1 - Schema CEE'!G14</f>
        <v>0</v>
      </c>
      <c r="F11" s="104">
        <f>'1 - Schema CEE'!I14</f>
        <v>0</v>
      </c>
      <c r="G11" s="104">
        <f>'1 - Schema CEE'!K14</f>
        <v>0</v>
      </c>
      <c r="H11" s="104">
        <f>'1 - Schema CEE'!M14</f>
        <v>0</v>
      </c>
      <c r="I11" s="104"/>
      <c r="J11" s="110"/>
    </row>
    <row r="12" spans="1:10" ht="14.25" customHeight="1">
      <c r="A12" s="290" t="s">
        <v>501</v>
      </c>
      <c r="B12" s="99" t="s">
        <v>28</v>
      </c>
      <c r="C12" s="99" t="s">
        <v>433</v>
      </c>
      <c r="D12" s="104">
        <f>'1 - Schema CEE'!E15</f>
        <v>0</v>
      </c>
      <c r="E12" s="104">
        <f>'1 - Schema CEE'!G15</f>
        <v>0</v>
      </c>
      <c r="F12" s="104">
        <f>'1 - Schema CEE'!I15</f>
        <v>0</v>
      </c>
      <c r="G12" s="104">
        <f>'1 - Schema CEE'!K15</f>
        <v>0</v>
      </c>
      <c r="H12" s="104">
        <f>'1 - Schema CEE'!M15</f>
        <v>0</v>
      </c>
      <c r="I12" s="104"/>
      <c r="J12" s="110"/>
    </row>
    <row r="13" spans="1:10" ht="14.25" customHeight="1">
      <c r="A13" s="290" t="s">
        <v>502</v>
      </c>
      <c r="B13" s="99" t="s">
        <v>28</v>
      </c>
      <c r="C13" s="278" t="s">
        <v>799</v>
      </c>
      <c r="D13" s="104">
        <f>'1 - Schema CEE'!E16-'2 - Informazioni Integrative'!C10</f>
        <v>0</v>
      </c>
      <c r="E13" s="104">
        <f>'1 - Schema CEE'!G16-'2 - Informazioni Integrative'!D10</f>
        <v>0</v>
      </c>
      <c r="F13" s="104">
        <f>'1 - Schema CEE'!I16-'2 - Informazioni Integrative'!E10</f>
        <v>0</v>
      </c>
      <c r="G13" s="104">
        <f>'1 - Schema CEE'!K16-'2 - Informazioni Integrative'!F10</f>
        <v>0</v>
      </c>
      <c r="H13" s="104">
        <f>'1 - Schema CEE'!M16-'2 - Informazioni Integrative'!G10</f>
        <v>0</v>
      </c>
      <c r="J13" s="110"/>
    </row>
    <row r="14" spans="1:10" ht="14.25" customHeight="1">
      <c r="A14" s="290" t="s">
        <v>503</v>
      </c>
      <c r="B14" s="99" t="s">
        <v>28</v>
      </c>
      <c r="D14" s="104"/>
      <c r="E14" s="104"/>
      <c r="F14" s="104"/>
      <c r="G14" s="104"/>
      <c r="H14" s="104"/>
      <c r="I14" s="104"/>
      <c r="J14" s="110"/>
    </row>
    <row r="15" spans="1:10" ht="14.25" customHeight="1">
      <c r="A15" s="255"/>
      <c r="C15" s="107"/>
      <c r="D15" s="108"/>
      <c r="E15" s="104"/>
      <c r="F15" s="104"/>
      <c r="G15" s="104"/>
      <c r="H15" s="104"/>
      <c r="I15" s="104"/>
      <c r="J15" s="120"/>
    </row>
    <row r="16" spans="1:10" ht="14.25" customHeight="1" thickBot="1">
      <c r="A16" s="280" t="s">
        <v>503</v>
      </c>
      <c r="B16" s="107" t="s">
        <v>494</v>
      </c>
      <c r="C16" s="121" t="s">
        <v>434</v>
      </c>
      <c r="D16" s="122">
        <f>SUM(D9+D10+D11+D12+D13)</f>
        <v>0</v>
      </c>
      <c r="E16" s="122">
        <f>SUM(E9+E10+E11+E12+E13)</f>
        <v>0</v>
      </c>
      <c r="F16" s="122">
        <f>SUM(F9+F10+F11+F12+F13)</f>
        <v>0</v>
      </c>
      <c r="G16" s="122">
        <f>SUM(G9+G10+G11+G12+G13)</f>
        <v>0</v>
      </c>
      <c r="H16" s="122">
        <f>SUM(H9+H10+H11+H12+H13)</f>
        <v>0</v>
      </c>
      <c r="I16" s="108"/>
      <c r="J16" s="119"/>
    </row>
    <row r="17" spans="1:13" ht="14.25" customHeight="1">
      <c r="A17" s="255"/>
      <c r="B17" s="107"/>
      <c r="C17" s="107"/>
      <c r="D17" s="108"/>
      <c r="E17" s="108"/>
      <c r="F17" s="108"/>
      <c r="G17" s="108"/>
      <c r="H17" s="108"/>
      <c r="I17" s="108"/>
      <c r="J17" s="123"/>
    </row>
    <row r="18" spans="1:13" ht="14.25" customHeight="1">
      <c r="A18" s="280" t="s">
        <v>504</v>
      </c>
      <c r="B18" s="99" t="s">
        <v>402</v>
      </c>
      <c r="C18" s="99" t="s">
        <v>410</v>
      </c>
      <c r="D18" s="104">
        <f>-'1 - Schema CEE'!E21</f>
        <v>0</v>
      </c>
      <c r="E18" s="104">
        <f>-'1 - Schema CEE'!G21</f>
        <v>0</v>
      </c>
      <c r="F18" s="104">
        <f>-'1 - Schema CEE'!I21</f>
        <v>0</v>
      </c>
      <c r="G18" s="104">
        <f>-'1 - Schema CEE'!K21</f>
        <v>0</v>
      </c>
      <c r="H18" s="104">
        <f>-'1 - Schema CEE'!M21</f>
        <v>0</v>
      </c>
      <c r="J18" s="110"/>
      <c r="M18" s="116"/>
    </row>
    <row r="19" spans="1:13" ht="14.25" customHeight="1">
      <c r="A19" s="280" t="s">
        <v>505</v>
      </c>
      <c r="B19" s="99" t="s">
        <v>402</v>
      </c>
      <c r="C19" s="99" t="s">
        <v>411</v>
      </c>
      <c r="D19" s="104">
        <f>-'1 - Schema CEE'!E22</f>
        <v>0</v>
      </c>
      <c r="E19" s="104">
        <f>-'1 - Schema CEE'!G22</f>
        <v>0</v>
      </c>
      <c r="F19" s="104">
        <f>-'1 - Schema CEE'!I22</f>
        <v>0</v>
      </c>
      <c r="G19" s="104">
        <f>-'1 - Schema CEE'!K22</f>
        <v>0</v>
      </c>
      <c r="H19" s="104">
        <f>-'1 - Schema CEE'!M22</f>
        <v>0</v>
      </c>
      <c r="I19" s="104"/>
      <c r="J19" s="110"/>
    </row>
    <row r="20" spans="1:13" ht="14.25" customHeight="1">
      <c r="A20" s="271" t="s">
        <v>506</v>
      </c>
      <c r="B20" s="99" t="s">
        <v>402</v>
      </c>
      <c r="C20" s="99" t="s">
        <v>412</v>
      </c>
      <c r="D20" s="104">
        <f>-'1 - Schema CEE'!E67</f>
        <v>0</v>
      </c>
      <c r="E20" s="104">
        <f>-'1 - Schema CEE'!G67</f>
        <v>0</v>
      </c>
      <c r="F20" s="104">
        <f>-'1 - Schema CEE'!I67</f>
        <v>0</v>
      </c>
      <c r="G20" s="104">
        <f>-'1 - Schema CEE'!K67</f>
        <v>0</v>
      </c>
      <c r="H20" s="104">
        <f>-'1 - Schema CEE'!M67</f>
        <v>0</v>
      </c>
      <c r="J20" s="110"/>
    </row>
    <row r="21" spans="1:13" ht="14.25" customHeight="1">
      <c r="A21" s="271" t="s">
        <v>507</v>
      </c>
      <c r="B21" s="99" t="s">
        <v>612</v>
      </c>
      <c r="C21" s="99" t="s">
        <v>413</v>
      </c>
      <c r="D21" s="104">
        <f>-'1 - Schema CEE'!E81</f>
        <v>0</v>
      </c>
      <c r="E21" s="104">
        <f>-'1 - Schema CEE'!G81</f>
        <v>0</v>
      </c>
      <c r="F21" s="104">
        <f>-'1 - Schema CEE'!I81</f>
        <v>0</v>
      </c>
      <c r="G21" s="104">
        <f>-'1 - Schema CEE'!K81</f>
        <v>0</v>
      </c>
      <c r="H21" s="104">
        <f>-'1 - Schema CEE'!M81</f>
        <v>0</v>
      </c>
      <c r="J21" s="110"/>
    </row>
    <row r="22" spans="1:13" ht="14.25" customHeight="1">
      <c r="A22" s="271" t="s">
        <v>508</v>
      </c>
      <c r="B22" s="99" t="s">
        <v>402</v>
      </c>
      <c r="C22" s="99" t="s">
        <v>414</v>
      </c>
      <c r="D22" s="104">
        <f>(-'1 - Schema CEE'!E84)-'2 - Informazioni Integrative'!C12</f>
        <v>0</v>
      </c>
      <c r="E22" s="104">
        <f>(-'1 - Schema CEE'!G84)-'2 - Informazioni Integrative'!D12</f>
        <v>0</v>
      </c>
      <c r="F22" s="104">
        <f>(-'1 - Schema CEE'!I84)-'2 - Informazioni Integrative'!E12</f>
        <v>0</v>
      </c>
      <c r="G22" s="104">
        <f>(-'1 - Schema CEE'!K84)-'2 - Informazioni Integrative'!F12</f>
        <v>0</v>
      </c>
      <c r="H22" s="104">
        <f>(-'1 - Schema CEE'!M84)-'2 - Informazioni Integrative'!G12</f>
        <v>0</v>
      </c>
      <c r="J22" s="110"/>
    </row>
    <row r="23" spans="1:13" ht="14.25" customHeight="1">
      <c r="B23" s="107"/>
      <c r="C23" s="107"/>
      <c r="D23" s="108"/>
      <c r="E23" s="108"/>
      <c r="F23" s="108"/>
      <c r="G23" s="108"/>
      <c r="H23" s="108"/>
      <c r="I23" s="108"/>
      <c r="J23" s="119"/>
    </row>
    <row r="24" spans="1:13" ht="14.25" customHeight="1">
      <c r="A24" s="271" t="s">
        <v>509</v>
      </c>
      <c r="B24" s="107" t="s">
        <v>758</v>
      </c>
      <c r="C24" s="107" t="s">
        <v>415</v>
      </c>
      <c r="D24" s="108">
        <f>D18+D19+D20+D21+D22</f>
        <v>0</v>
      </c>
      <c r="E24" s="108">
        <f>E18+E19+E20+E21+E22</f>
        <v>0</v>
      </c>
      <c r="F24" s="108">
        <f>F18+F19+F20+F21+F22</f>
        <v>0</v>
      </c>
      <c r="G24" s="108">
        <f>G18+G19+G20+G21+G22</f>
        <v>0</v>
      </c>
      <c r="H24" s="108">
        <f>H18+H19+H20+H21+H22</f>
        <v>0</v>
      </c>
      <c r="I24" s="108"/>
      <c r="J24" s="119"/>
    </row>
    <row r="25" spans="1:13" ht="14.25" customHeight="1">
      <c r="D25" s="108"/>
      <c r="E25" s="108"/>
      <c r="F25" s="108"/>
      <c r="G25" s="108"/>
      <c r="H25" s="108"/>
      <c r="I25" s="108"/>
      <c r="J25" s="120"/>
    </row>
    <row r="26" spans="1:13" ht="14.25" customHeight="1" thickBot="1">
      <c r="A26" s="271" t="s">
        <v>510</v>
      </c>
      <c r="B26" s="107" t="s">
        <v>416</v>
      </c>
      <c r="C26" s="121" t="s">
        <v>417</v>
      </c>
      <c r="D26" s="122">
        <f>D16-D24</f>
        <v>0</v>
      </c>
      <c r="E26" s="122">
        <f>E16-E24</f>
        <v>0</v>
      </c>
      <c r="F26" s="122">
        <f>F16-F24</f>
        <v>0</v>
      </c>
      <c r="G26" s="122">
        <f>G16-G24</f>
        <v>0</v>
      </c>
      <c r="H26" s="122">
        <f>H16-H24</f>
        <v>0</v>
      </c>
      <c r="I26" s="108"/>
      <c r="J26" s="119"/>
    </row>
    <row r="27" spans="1:13" ht="14.25" customHeight="1">
      <c r="B27" s="107"/>
      <c r="C27" s="107"/>
      <c r="D27" s="108"/>
      <c r="E27" s="108"/>
      <c r="F27" s="108"/>
      <c r="G27" s="108"/>
      <c r="H27" s="108"/>
      <c r="I27" s="108"/>
      <c r="J27" s="120"/>
    </row>
    <row r="28" spans="1:13" ht="14.25" customHeight="1">
      <c r="A28" s="271" t="s">
        <v>511</v>
      </c>
      <c r="B28" s="99" t="s">
        <v>402</v>
      </c>
      <c r="C28" s="99" t="s">
        <v>418</v>
      </c>
      <c r="D28" s="104">
        <f>-'1 - Schema CEE'!D71</f>
        <v>0</v>
      </c>
      <c r="E28" s="104">
        <f>-'1 - Schema CEE'!F71</f>
        <v>0</v>
      </c>
      <c r="F28" s="104">
        <f>-'1 - Schema CEE'!H71</f>
        <v>0</v>
      </c>
      <c r="G28" s="104">
        <f>-'1 - Schema CEE'!J71</f>
        <v>0</v>
      </c>
      <c r="H28" s="104">
        <f>-'1 - Schema CEE'!L71</f>
        <v>0</v>
      </c>
      <c r="J28" s="110"/>
    </row>
    <row r="29" spans="1:13" ht="14.25" customHeight="1">
      <c r="A29" s="271" t="s">
        <v>512</v>
      </c>
      <c r="B29" s="99" t="s">
        <v>402</v>
      </c>
      <c r="C29" s="99" t="s">
        <v>419</v>
      </c>
      <c r="D29" s="104">
        <f>-'1 - Schema CEE'!D72</f>
        <v>0</v>
      </c>
      <c r="E29" s="104">
        <f>-'1 - Schema CEE'!F72</f>
        <v>0</v>
      </c>
      <c r="F29" s="104">
        <f>-'1 - Schema CEE'!H72</f>
        <v>0</v>
      </c>
      <c r="G29" s="104">
        <f>-'1 - Schema CEE'!J72</f>
        <v>0</v>
      </c>
      <c r="H29" s="104">
        <f>-'1 - Schema CEE'!L72</f>
        <v>0</v>
      </c>
      <c r="J29" s="110"/>
    </row>
    <row r="30" spans="1:13" ht="14.25" customHeight="1">
      <c r="A30" s="271" t="s">
        <v>513</v>
      </c>
      <c r="B30" s="99" t="s">
        <v>402</v>
      </c>
      <c r="C30" s="99" t="s">
        <v>317</v>
      </c>
      <c r="D30" s="104">
        <f>-'1 - Schema CEE'!D73</f>
        <v>0</v>
      </c>
      <c r="E30" s="104">
        <f>-'1 - Schema CEE'!F73</f>
        <v>0</v>
      </c>
      <c r="F30" s="104">
        <f>-'1 - Schema CEE'!H73</f>
        <v>0</v>
      </c>
      <c r="G30" s="104">
        <f>-'1 - Schema CEE'!J73</f>
        <v>0</v>
      </c>
      <c r="H30" s="104">
        <f>-'1 - Schema CEE'!L73</f>
        <v>0</v>
      </c>
      <c r="J30" s="110"/>
    </row>
    <row r="31" spans="1:13" ht="14.25" customHeight="1">
      <c r="A31" s="271" t="s">
        <v>514</v>
      </c>
      <c r="B31" s="99" t="s">
        <v>402</v>
      </c>
      <c r="C31" s="99" t="s">
        <v>318</v>
      </c>
      <c r="D31" s="104">
        <f>-'1 - Schema CEE'!D74</f>
        <v>0</v>
      </c>
      <c r="E31" s="104">
        <f>-'1 - Schema CEE'!F74</f>
        <v>0</v>
      </c>
      <c r="F31" s="104">
        <f>-'1 - Schema CEE'!H74</f>
        <v>0</v>
      </c>
      <c r="G31" s="104">
        <f>-'1 - Schema CEE'!J74</f>
        <v>0</v>
      </c>
      <c r="H31" s="104">
        <f>-'1 - Schema CEE'!L74</f>
        <v>0</v>
      </c>
      <c r="J31" s="110"/>
    </row>
    <row r="32" spans="1:13" ht="14.25" customHeight="1">
      <c r="A32" s="271" t="s">
        <v>515</v>
      </c>
      <c r="B32" s="99" t="s">
        <v>402</v>
      </c>
      <c r="C32" s="99" t="s">
        <v>319</v>
      </c>
      <c r="D32" s="104">
        <f>-'1 - Schema CEE'!D75</f>
        <v>0</v>
      </c>
      <c r="E32" s="104">
        <f>-'1 - Schema CEE'!F75</f>
        <v>0</v>
      </c>
      <c r="F32" s="104">
        <f>-'1 - Schema CEE'!H75</f>
        <v>0</v>
      </c>
      <c r="G32" s="104">
        <f>-'1 - Schema CEE'!J75</f>
        <v>0</v>
      </c>
      <c r="H32" s="104">
        <f>-'1 - Schema CEE'!L75</f>
        <v>0</v>
      </c>
      <c r="J32" s="110"/>
    </row>
    <row r="33" spans="1:10" ht="14.25" customHeight="1">
      <c r="B33" s="107"/>
      <c r="C33" s="107"/>
      <c r="D33" s="108"/>
      <c r="E33" s="178"/>
      <c r="F33" s="178"/>
      <c r="G33" s="178"/>
      <c r="H33" s="178"/>
      <c r="I33" s="108"/>
      <c r="J33" s="120"/>
    </row>
    <row r="34" spans="1:10" ht="14.25" customHeight="1">
      <c r="A34" s="271" t="s">
        <v>617</v>
      </c>
      <c r="B34" s="107" t="s">
        <v>495</v>
      </c>
      <c r="C34" s="107" t="s">
        <v>320</v>
      </c>
      <c r="D34" s="108">
        <f>D28+D29+D30+D31+D32</f>
        <v>0</v>
      </c>
      <c r="E34" s="178">
        <f>E28+E29+E30+E31+E32</f>
        <v>0</v>
      </c>
      <c r="F34" s="178">
        <f>F28+F29+F30+F31+F32</f>
        <v>0</v>
      </c>
      <c r="G34" s="178">
        <f>G28+G29+G30+G31+G32</f>
        <v>0</v>
      </c>
      <c r="H34" s="178">
        <f>H28+H29+H30+H31+H32</f>
        <v>0</v>
      </c>
      <c r="I34" s="108"/>
      <c r="J34" s="119"/>
    </row>
    <row r="35" spans="1:10" ht="14.25" customHeight="1">
      <c r="B35" s="107"/>
      <c r="C35" s="107"/>
      <c r="D35" s="108"/>
      <c r="E35" s="178"/>
      <c r="F35" s="178"/>
      <c r="G35" s="178"/>
      <c r="H35" s="178"/>
      <c r="I35" s="108"/>
      <c r="J35" s="120"/>
    </row>
    <row r="36" spans="1:10" ht="14.25" customHeight="1" thickBot="1">
      <c r="A36" s="271" t="s">
        <v>618</v>
      </c>
      <c r="B36" s="107" t="s">
        <v>321</v>
      </c>
      <c r="C36" s="121" t="s">
        <v>322</v>
      </c>
      <c r="D36" s="122">
        <f>D26-D34</f>
        <v>0</v>
      </c>
      <c r="E36" s="179">
        <f>E26-E34</f>
        <v>0</v>
      </c>
      <c r="F36" s="179">
        <f>F26-F34</f>
        <v>0</v>
      </c>
      <c r="G36" s="179">
        <f>G26-G34</f>
        <v>0</v>
      </c>
      <c r="H36" s="179">
        <f>H26-H34</f>
        <v>0</v>
      </c>
      <c r="I36" s="108"/>
      <c r="J36" s="119"/>
    </row>
    <row r="37" spans="1:10" ht="14.25" customHeight="1">
      <c r="B37" s="107"/>
      <c r="C37" s="107"/>
      <c r="D37" s="108"/>
      <c r="E37" s="178"/>
      <c r="F37" s="178"/>
      <c r="G37" s="178"/>
      <c r="H37" s="178"/>
      <c r="I37" s="108"/>
      <c r="J37" s="120"/>
    </row>
    <row r="38" spans="1:10" ht="14.25" customHeight="1">
      <c r="A38" s="271" t="s">
        <v>619</v>
      </c>
      <c r="B38" s="99" t="s">
        <v>402</v>
      </c>
      <c r="C38" s="99" t="s">
        <v>323</v>
      </c>
      <c r="D38" s="104">
        <f>-'1 - Schema CEE'!D77</f>
        <v>0</v>
      </c>
      <c r="E38" s="175">
        <f>-'1 - Schema CEE'!F77</f>
        <v>0</v>
      </c>
      <c r="F38" s="175">
        <f>-'1 - Schema CEE'!H77</f>
        <v>0</v>
      </c>
      <c r="G38" s="175">
        <f>-'1 - Schema CEE'!J77</f>
        <v>0</v>
      </c>
      <c r="H38" s="175">
        <f>-'1 - Schema CEE'!L77</f>
        <v>0</v>
      </c>
      <c r="J38" s="110"/>
    </row>
    <row r="39" spans="1:10" ht="14.25" customHeight="1">
      <c r="A39" s="271" t="s">
        <v>620</v>
      </c>
      <c r="B39" s="99" t="s">
        <v>402</v>
      </c>
      <c r="C39" s="99" t="s">
        <v>324</v>
      </c>
      <c r="D39" s="104">
        <f>-'1 - Schema CEE'!D78</f>
        <v>0</v>
      </c>
      <c r="E39" s="175">
        <f>-'1 - Schema CEE'!F78</f>
        <v>0</v>
      </c>
      <c r="F39" s="175">
        <f>-'1 - Schema CEE'!H78</f>
        <v>0</v>
      </c>
      <c r="G39" s="175">
        <f>-'1 - Schema CEE'!J78</f>
        <v>0</v>
      </c>
      <c r="H39" s="175">
        <f>-'1 - Schema CEE'!L78</f>
        <v>0</v>
      </c>
      <c r="J39" s="110"/>
    </row>
    <row r="40" spans="1:10" ht="14.25" customHeight="1">
      <c r="A40" s="271" t="s">
        <v>621</v>
      </c>
      <c r="B40" s="99" t="s">
        <v>402</v>
      </c>
      <c r="C40" s="99" t="s">
        <v>325</v>
      </c>
      <c r="D40" s="104">
        <f>-'1 - Schema CEE'!D79</f>
        <v>0</v>
      </c>
      <c r="E40" s="175">
        <f>-'1 - Schema CEE'!F79</f>
        <v>0</v>
      </c>
      <c r="F40" s="175">
        <f>-'1 - Schema CEE'!H79</f>
        <v>0</v>
      </c>
      <c r="G40" s="175">
        <f>-'1 - Schema CEE'!J79</f>
        <v>0</v>
      </c>
      <c r="H40" s="175">
        <f>-'1 - Schema CEE'!L79</f>
        <v>0</v>
      </c>
      <c r="J40" s="110"/>
    </row>
    <row r="41" spans="1:10" ht="14.25" customHeight="1">
      <c r="A41" s="271" t="s">
        <v>622</v>
      </c>
      <c r="B41" s="99" t="s">
        <v>402</v>
      </c>
      <c r="C41" s="99" t="s">
        <v>326</v>
      </c>
      <c r="D41" s="104">
        <f>-'1 - Schema CEE'!D80</f>
        <v>0</v>
      </c>
      <c r="E41" s="175">
        <f>-'1 - Schema CEE'!F80</f>
        <v>0</v>
      </c>
      <c r="F41" s="175">
        <f>-'1 - Schema CEE'!H80</f>
        <v>0</v>
      </c>
      <c r="G41" s="175">
        <f>-'1 - Schema CEE'!J80</f>
        <v>0</v>
      </c>
      <c r="H41" s="175">
        <f>-'1 - Schema CEE'!L80</f>
        <v>0</v>
      </c>
      <c r="J41" s="110"/>
    </row>
    <row r="42" spans="1:10" ht="14.25" customHeight="1">
      <c r="A42" s="271" t="s">
        <v>623</v>
      </c>
      <c r="B42" s="99" t="s">
        <v>402</v>
      </c>
      <c r="C42" s="99" t="s">
        <v>448</v>
      </c>
      <c r="D42" s="104">
        <f>-'1 - Schema CEE'!E82</f>
        <v>0</v>
      </c>
      <c r="E42" s="175">
        <f>-'1 - Schema CEE'!G82</f>
        <v>0</v>
      </c>
      <c r="F42" s="175">
        <f>-'1 - Schema CEE'!I82</f>
        <v>0</v>
      </c>
      <c r="G42" s="175">
        <f>-'1 - Schema CEE'!K82</f>
        <v>0</v>
      </c>
      <c r="H42" s="175">
        <f>-'1 - Schema CEE'!M82</f>
        <v>0</v>
      </c>
      <c r="J42" s="110"/>
    </row>
    <row r="43" spans="1:10" ht="14.25" customHeight="1">
      <c r="A43" s="271" t="s">
        <v>624</v>
      </c>
      <c r="B43" s="99" t="s">
        <v>402</v>
      </c>
      <c r="C43" s="99" t="s">
        <v>449</v>
      </c>
      <c r="D43" s="104">
        <f>-'1 - Schema CEE'!E83</f>
        <v>0</v>
      </c>
      <c r="E43" s="175">
        <f>-'1 - Schema CEE'!G83</f>
        <v>0</v>
      </c>
      <c r="F43" s="175">
        <f>-'1 - Schema CEE'!I83</f>
        <v>0</v>
      </c>
      <c r="G43" s="175">
        <f>-'1 - Schema CEE'!K83</f>
        <v>0</v>
      </c>
      <c r="H43" s="175">
        <f>-'1 - Schema CEE'!M83</f>
        <v>0</v>
      </c>
      <c r="J43" s="110"/>
    </row>
    <row r="44" spans="1:10" ht="14.25" customHeight="1">
      <c r="B44" s="107"/>
      <c r="D44" s="108"/>
      <c r="E44" s="178"/>
      <c r="F44" s="178"/>
      <c r="G44" s="178"/>
      <c r="H44" s="178"/>
      <c r="I44" s="108"/>
      <c r="J44" s="120"/>
    </row>
    <row r="45" spans="1:10" ht="14.25" customHeight="1">
      <c r="A45" s="271" t="s">
        <v>625</v>
      </c>
      <c r="B45" s="107" t="s">
        <v>450</v>
      </c>
      <c r="C45" s="107" t="s">
        <v>451</v>
      </c>
      <c r="D45" s="108">
        <f>D38+D39+D41+D42+D43+D40</f>
        <v>0</v>
      </c>
      <c r="E45" s="178">
        <f>E38+E39+E41+E42+E43+E40</f>
        <v>0</v>
      </c>
      <c r="F45" s="178">
        <f>F38+F39+F41+F42+F43+F40</f>
        <v>0</v>
      </c>
      <c r="G45" s="178">
        <f>G38+G39+G41+G42+G43+G40</f>
        <v>0</v>
      </c>
      <c r="H45" s="178">
        <f>H38+H39+H41+H42+H43+H40</f>
        <v>0</v>
      </c>
      <c r="I45" s="108"/>
      <c r="J45" s="119"/>
    </row>
    <row r="46" spans="1:10" ht="14.25" customHeight="1">
      <c r="B46" s="107"/>
      <c r="C46" s="107"/>
      <c r="D46" s="108"/>
      <c r="E46" s="178"/>
      <c r="F46" s="178"/>
      <c r="G46" s="178"/>
      <c r="H46" s="178"/>
      <c r="I46" s="108"/>
      <c r="J46" s="123"/>
    </row>
    <row r="47" spans="1:10" ht="14.25" customHeight="1" thickBot="1">
      <c r="A47" s="271" t="s">
        <v>626</v>
      </c>
      <c r="B47" s="107" t="s">
        <v>452</v>
      </c>
      <c r="C47" s="121" t="s">
        <v>453</v>
      </c>
      <c r="D47" s="158">
        <f>D36-D45</f>
        <v>0</v>
      </c>
      <c r="E47" s="179">
        <f>E36-E45</f>
        <v>0</v>
      </c>
      <c r="F47" s="179">
        <f>F36-F45</f>
        <v>0</v>
      </c>
      <c r="G47" s="179">
        <f>G36-G45</f>
        <v>0</v>
      </c>
      <c r="H47" s="179">
        <f>H36-H45</f>
        <v>0</v>
      </c>
      <c r="I47" s="108"/>
      <c r="J47" s="119"/>
    </row>
    <row r="48" spans="1:10" ht="14.25" customHeight="1">
      <c r="B48" s="107"/>
      <c r="C48" s="107"/>
      <c r="D48" s="108"/>
      <c r="E48" s="178"/>
      <c r="F48" s="178"/>
      <c r="G48" s="178"/>
      <c r="H48" s="178"/>
      <c r="I48" s="108"/>
      <c r="J48" s="123"/>
    </row>
    <row r="49" spans="1:10" ht="14.25" customHeight="1">
      <c r="A49" s="271" t="s">
        <v>627</v>
      </c>
      <c r="B49" s="99" t="s">
        <v>28</v>
      </c>
      <c r="C49" s="99" t="s">
        <v>487</v>
      </c>
      <c r="D49" s="104">
        <f>'1 - Schema CEE'!E96</f>
        <v>0</v>
      </c>
      <c r="E49" s="175">
        <f>'1 - Schema CEE'!G96</f>
        <v>0</v>
      </c>
      <c r="F49" s="175">
        <f>'1 - Schema CEE'!I96</f>
        <v>0</v>
      </c>
      <c r="G49" s="175">
        <f>'1 - Schema CEE'!K96</f>
        <v>0</v>
      </c>
      <c r="H49" s="175">
        <f>'1 - Schema CEE'!M96</f>
        <v>0</v>
      </c>
      <c r="J49" s="110"/>
    </row>
    <row r="50" spans="1:10" ht="14.25" customHeight="1">
      <c r="A50" s="271" t="s">
        <v>628</v>
      </c>
      <c r="B50" s="99" t="s">
        <v>28</v>
      </c>
      <c r="C50" s="99" t="s">
        <v>488</v>
      </c>
      <c r="D50" s="104">
        <f>'1 - Schema CEE'!D98</f>
        <v>0</v>
      </c>
      <c r="E50" s="175">
        <f>'1 - Schema CEE'!F98</f>
        <v>0</v>
      </c>
      <c r="F50" s="175">
        <f>'1 - Schema CEE'!H98</f>
        <v>0</v>
      </c>
      <c r="G50" s="175">
        <f>'1 - Schema CEE'!J98</f>
        <v>0</v>
      </c>
      <c r="H50" s="175">
        <f>'1 - Schema CEE'!L98</f>
        <v>0</v>
      </c>
      <c r="J50" s="110"/>
    </row>
    <row r="51" spans="1:10" ht="14.25" customHeight="1">
      <c r="A51" s="271" t="s">
        <v>629</v>
      </c>
      <c r="B51" s="99" t="s">
        <v>28</v>
      </c>
      <c r="C51" s="99" t="s">
        <v>489</v>
      </c>
      <c r="D51" s="104">
        <f>'1 - Schema CEE'!D99</f>
        <v>0</v>
      </c>
      <c r="E51" s="175">
        <f>'1 - Schema CEE'!F99</f>
        <v>0</v>
      </c>
      <c r="F51" s="175">
        <f>'1 - Schema CEE'!H99</f>
        <v>0</v>
      </c>
      <c r="G51" s="175">
        <f>'1 - Schema CEE'!J99</f>
        <v>0</v>
      </c>
      <c r="H51" s="175">
        <f>'1 - Schema CEE'!L99</f>
        <v>0</v>
      </c>
      <c r="J51" s="110"/>
    </row>
    <row r="52" spans="1:10" ht="14.25" customHeight="1">
      <c r="A52" s="271" t="s">
        <v>630</v>
      </c>
      <c r="B52" s="99" t="s">
        <v>28</v>
      </c>
      <c r="C52" s="99" t="s">
        <v>490</v>
      </c>
      <c r="D52" s="104">
        <f>'1 - Schema CEE'!D100</f>
        <v>0</v>
      </c>
      <c r="E52" s="175">
        <f>'1 - Schema CEE'!F100</f>
        <v>0</v>
      </c>
      <c r="F52" s="175">
        <f>'1 - Schema CEE'!H100</f>
        <v>0</v>
      </c>
      <c r="G52" s="175">
        <f>'1 - Schema CEE'!J100</f>
        <v>0</v>
      </c>
      <c r="H52" s="175">
        <f>'1 - Schema CEE'!L100</f>
        <v>0</v>
      </c>
      <c r="I52" s="104"/>
      <c r="J52" s="110"/>
    </row>
    <row r="53" spans="1:10" ht="14.25" customHeight="1">
      <c r="A53" s="271" t="s">
        <v>631</v>
      </c>
      <c r="B53" s="99" t="s">
        <v>28</v>
      </c>
      <c r="C53" s="99" t="s">
        <v>534</v>
      </c>
      <c r="D53" s="104">
        <f>'1 - Schema CEE'!D101</f>
        <v>0</v>
      </c>
      <c r="E53" s="175">
        <f>'1 - Schema CEE'!F101</f>
        <v>0</v>
      </c>
      <c r="F53" s="175">
        <f>'1 - Schema CEE'!H101</f>
        <v>0</v>
      </c>
      <c r="G53" s="175">
        <f>'1 - Schema CEE'!J101</f>
        <v>0</v>
      </c>
      <c r="H53" s="175">
        <f>'1 - Schema CEE'!L101</f>
        <v>0</v>
      </c>
      <c r="I53" s="104"/>
      <c r="J53" s="110"/>
    </row>
    <row r="54" spans="1:10" ht="14.25" customHeight="1">
      <c r="A54" s="271" t="s">
        <v>632</v>
      </c>
      <c r="B54" s="99" t="s">
        <v>402</v>
      </c>
      <c r="C54" s="99" t="s">
        <v>535</v>
      </c>
      <c r="D54" s="104">
        <f>'2 - Informazioni Integrative'!C18</f>
        <v>0</v>
      </c>
      <c r="E54" s="104">
        <f>'2 - Informazioni Integrative'!D18</f>
        <v>0</v>
      </c>
      <c r="F54" s="104">
        <f>'2 - Informazioni Integrative'!E18</f>
        <v>0</v>
      </c>
      <c r="G54" s="104">
        <f>'2 - Informazioni Integrative'!F18</f>
        <v>0</v>
      </c>
      <c r="H54" s="104">
        <f>'2 - Informazioni Integrative'!G18</f>
        <v>0</v>
      </c>
      <c r="I54" s="104"/>
      <c r="J54" s="110"/>
    </row>
    <row r="55" spans="1:10" ht="14.25" customHeight="1">
      <c r="A55" s="271" t="s">
        <v>633</v>
      </c>
      <c r="B55" s="99" t="s">
        <v>28</v>
      </c>
      <c r="C55" s="99" t="s">
        <v>584</v>
      </c>
      <c r="D55" s="104">
        <f>'2 - Informazioni Integrative'!C14</f>
        <v>0</v>
      </c>
      <c r="E55" s="104">
        <f>'2 - Informazioni Integrative'!D14</f>
        <v>0</v>
      </c>
      <c r="F55" s="104">
        <f>'2 - Informazioni Integrative'!E14</f>
        <v>0</v>
      </c>
      <c r="G55" s="104">
        <f>'2 - Informazioni Integrative'!F14</f>
        <v>0</v>
      </c>
      <c r="H55" s="104">
        <f>'2 - Informazioni Integrative'!G14</f>
        <v>0</v>
      </c>
      <c r="I55" s="104"/>
      <c r="J55" s="110"/>
    </row>
    <row r="56" spans="1:10" ht="14.25" customHeight="1">
      <c r="A56" s="271" t="s">
        <v>634</v>
      </c>
      <c r="B56" s="99" t="s">
        <v>402</v>
      </c>
      <c r="C56" s="99" t="s">
        <v>316</v>
      </c>
      <c r="D56" s="104">
        <f>'2 - Informazioni Integrative'!C16</f>
        <v>0</v>
      </c>
      <c r="E56" s="104">
        <f>'2 - Informazioni Integrative'!D16</f>
        <v>0</v>
      </c>
      <c r="F56" s="104">
        <f>'2 - Informazioni Integrative'!E16</f>
        <v>0</v>
      </c>
      <c r="G56" s="104">
        <f>'2 - Informazioni Integrative'!F16</f>
        <v>0</v>
      </c>
      <c r="H56" s="104">
        <f>'2 - Informazioni Integrative'!G16</f>
        <v>0</v>
      </c>
      <c r="I56" s="104"/>
      <c r="J56" s="110"/>
    </row>
    <row r="57" spans="1:10" ht="14.25" customHeight="1">
      <c r="A57" s="271" t="s">
        <v>635</v>
      </c>
      <c r="B57" s="99" t="s">
        <v>28</v>
      </c>
      <c r="C57" s="99" t="s">
        <v>585</v>
      </c>
      <c r="D57" s="104">
        <f>'1 - Schema CEE'!D108</f>
        <v>0</v>
      </c>
      <c r="E57" s="175">
        <f>'1 - Schema CEE'!F108</f>
        <v>0</v>
      </c>
      <c r="F57" s="175">
        <f>'1 - Schema CEE'!H108</f>
        <v>0</v>
      </c>
      <c r="G57" s="175">
        <f>'1 - Schema CEE'!J108</f>
        <v>0</v>
      </c>
      <c r="H57" s="175">
        <f>'1 - Schema CEE'!L108</f>
        <v>0</v>
      </c>
      <c r="J57" s="110"/>
    </row>
    <row r="58" spans="1:10" ht="14.25" customHeight="1">
      <c r="A58" s="271" t="s">
        <v>636</v>
      </c>
      <c r="B58" s="99" t="s">
        <v>28</v>
      </c>
      <c r="C58" s="99" t="s">
        <v>586</v>
      </c>
      <c r="D58" s="104">
        <f>'1 - Schema CEE'!D109</f>
        <v>0</v>
      </c>
      <c r="E58" s="175">
        <f>'1 - Schema CEE'!F109</f>
        <v>0</v>
      </c>
      <c r="F58" s="175">
        <f>'1 - Schema CEE'!H109</f>
        <v>0</v>
      </c>
      <c r="G58" s="175">
        <f>'1 - Schema CEE'!J109</f>
        <v>0</v>
      </c>
      <c r="H58" s="175">
        <f>'1 - Schema CEE'!L109</f>
        <v>0</v>
      </c>
      <c r="J58" s="110"/>
    </row>
    <row r="59" spans="1:10" ht="14.25" customHeight="1">
      <c r="A59" s="280" t="s">
        <v>637</v>
      </c>
      <c r="B59" s="99" t="s">
        <v>28</v>
      </c>
      <c r="C59" s="99" t="s">
        <v>587</v>
      </c>
      <c r="D59" s="104">
        <f>'1 - Schema CEE'!D110</f>
        <v>0</v>
      </c>
      <c r="E59" s="175">
        <f>'1 - Schema CEE'!F110</f>
        <v>0</v>
      </c>
      <c r="F59" s="175">
        <f>'1 - Schema CEE'!H110</f>
        <v>0</v>
      </c>
      <c r="G59" s="175">
        <f>'1 - Schema CEE'!J110</f>
        <v>0</v>
      </c>
      <c r="H59" s="175">
        <f>'1 - Schema CEE'!L110</f>
        <v>0</v>
      </c>
      <c r="J59" s="110"/>
    </row>
    <row r="60" spans="1:10" ht="14.25" customHeight="1">
      <c r="A60" s="280" t="s">
        <v>638</v>
      </c>
      <c r="B60" s="99" t="s">
        <v>402</v>
      </c>
      <c r="C60" s="99" t="s">
        <v>588</v>
      </c>
      <c r="D60" s="104">
        <f>-'1 - Schema CEE'!D112</f>
        <v>0</v>
      </c>
      <c r="E60" s="175">
        <f>-'1 - Schema CEE'!F112</f>
        <v>0</v>
      </c>
      <c r="F60" s="175">
        <f>-'1 - Schema CEE'!H112</f>
        <v>0</v>
      </c>
      <c r="G60" s="175">
        <f>-'1 - Schema CEE'!J112</f>
        <v>0</v>
      </c>
      <c r="H60" s="175">
        <f>-'1 - Schema CEE'!L112</f>
        <v>0</v>
      </c>
      <c r="J60" s="110"/>
    </row>
    <row r="61" spans="1:10" ht="14.25" customHeight="1">
      <c r="A61" s="280" t="s">
        <v>639</v>
      </c>
      <c r="B61" s="99" t="s">
        <v>402</v>
      </c>
      <c r="C61" s="99" t="s">
        <v>589</v>
      </c>
      <c r="D61" s="104">
        <f>-'1 - Schema CEE'!D113</f>
        <v>0</v>
      </c>
      <c r="E61" s="175">
        <f>-'1 - Schema CEE'!F113</f>
        <v>0</v>
      </c>
      <c r="F61" s="175">
        <f>-'1 - Schema CEE'!H113</f>
        <v>0</v>
      </c>
      <c r="G61" s="175">
        <f>-'1 - Schema CEE'!J113</f>
        <v>0</v>
      </c>
      <c r="H61" s="175">
        <f>-'1 - Schema CEE'!L113</f>
        <v>0</v>
      </c>
      <c r="J61" s="110"/>
    </row>
    <row r="62" spans="1:10" ht="14.25" customHeight="1">
      <c r="A62" s="280" t="s">
        <v>640</v>
      </c>
      <c r="B62" s="99" t="s">
        <v>402</v>
      </c>
      <c r="C62" s="99" t="s">
        <v>590</v>
      </c>
      <c r="D62" s="104">
        <f>-'1 - Schema CEE'!D114</f>
        <v>0</v>
      </c>
      <c r="E62" s="175">
        <f>-'1 - Schema CEE'!F114</f>
        <v>0</v>
      </c>
      <c r="F62" s="175">
        <f>-'1 - Schema CEE'!H114</f>
        <v>0</v>
      </c>
      <c r="G62" s="175">
        <f>-'1 - Schema CEE'!J114</f>
        <v>0</v>
      </c>
      <c r="H62" s="175">
        <f>-'1 - Schema CEE'!L114</f>
        <v>0</v>
      </c>
      <c r="J62" s="110"/>
    </row>
    <row r="63" spans="1:10" ht="14.25" customHeight="1">
      <c r="A63" s="280" t="s">
        <v>641</v>
      </c>
      <c r="B63" s="276" t="s">
        <v>28</v>
      </c>
      <c r="C63" s="276" t="s">
        <v>802</v>
      </c>
      <c r="D63" s="282">
        <f>IF('1 - Schema CEE'!D103&gt;0,'1 - Schema CEE'!D103,0)</f>
        <v>0</v>
      </c>
      <c r="E63" s="282">
        <f>IF('1 - Schema CEE'!F103&gt;0,'1 - Schema CEE'!F103,0)</f>
        <v>0</v>
      </c>
      <c r="F63" s="282">
        <f>IF('1 - Schema CEE'!H103&gt;0,'1 - Schema CEE'!H103,0)</f>
        <v>0</v>
      </c>
      <c r="G63" s="282">
        <f>IF('1 - Schema CEE'!J103&gt;0,'1 - Schema CEE'!J103,0)</f>
        <v>0</v>
      </c>
      <c r="H63" s="282">
        <f>IF('1 - Schema CEE'!L103&gt;0,'1 - Schema CEE'!L103,0)</f>
        <v>0</v>
      </c>
      <c r="I63" s="104"/>
      <c r="J63" s="119"/>
    </row>
    <row r="64" spans="1:10" ht="14.25" customHeight="1">
      <c r="A64" s="255"/>
      <c r="D64" s="104"/>
      <c r="E64" s="175"/>
      <c r="F64" s="175"/>
      <c r="G64" s="175"/>
      <c r="H64" s="175"/>
      <c r="I64" s="104"/>
      <c r="J64" s="119"/>
    </row>
    <row r="65" spans="1:10" ht="14.25" customHeight="1">
      <c r="A65" s="280" t="s">
        <v>642</v>
      </c>
      <c r="B65" s="107" t="s">
        <v>591</v>
      </c>
      <c r="C65" s="107" t="s">
        <v>592</v>
      </c>
      <c r="D65" s="108">
        <f>D49+D50+D51+D52+D53-D54+D55-D56+D57+D58+D59-D60-D61-D62+D63</f>
        <v>0</v>
      </c>
      <c r="E65" s="178">
        <f>E49+E50+E51+E52+E53-E54+E55-E56+E57+E58+E59-E60-E61-E62+E63</f>
        <v>0</v>
      </c>
      <c r="F65" s="178">
        <f>F49+F50+F51+F52+F53-F54+F55-F56+F57+F58+F59-F60-F61-F62+F63</f>
        <v>0</v>
      </c>
      <c r="G65" s="178">
        <f>G49+G50+G51+G52+G53-G54+G55-G56+G57+G58+G59-G60-G61-G62+G63</f>
        <v>0</v>
      </c>
      <c r="H65" s="178">
        <f>H49+H50+H51+H52+H53-H54+H55-H56+H57+H58+H59-H60-H61-H62+H63</f>
        <v>0</v>
      </c>
      <c r="I65" s="108"/>
      <c r="J65" s="119"/>
    </row>
    <row r="66" spans="1:10" ht="14.25" customHeight="1">
      <c r="A66" s="255"/>
      <c r="B66" s="107"/>
      <c r="C66" s="107"/>
      <c r="D66" s="108"/>
      <c r="E66" s="178"/>
      <c r="F66" s="178"/>
      <c r="G66" s="178"/>
      <c r="H66" s="178"/>
      <c r="I66" s="108"/>
      <c r="J66" s="120"/>
    </row>
    <row r="67" spans="1:10" ht="14.25" customHeight="1" thickBot="1">
      <c r="A67" s="280" t="s">
        <v>643</v>
      </c>
      <c r="B67" s="107" t="s">
        <v>593</v>
      </c>
      <c r="C67" s="121" t="s">
        <v>594</v>
      </c>
      <c r="D67" s="122">
        <f>D47+D65</f>
        <v>0</v>
      </c>
      <c r="E67" s="179">
        <f>E47+E65</f>
        <v>0</v>
      </c>
      <c r="F67" s="179">
        <f>F47+F65</f>
        <v>0</v>
      </c>
      <c r="G67" s="179">
        <f>G47+G65</f>
        <v>0</v>
      </c>
      <c r="H67" s="179">
        <f>H47+H65</f>
        <v>0</v>
      </c>
      <c r="I67" s="108"/>
      <c r="J67" s="119"/>
    </row>
    <row r="68" spans="1:10" ht="14.25" customHeight="1">
      <c r="A68" s="255"/>
      <c r="B68" s="107"/>
      <c r="C68" s="107"/>
      <c r="D68" s="108"/>
      <c r="E68" s="178"/>
      <c r="F68" s="178"/>
      <c r="G68" s="178"/>
      <c r="H68" s="178"/>
      <c r="I68" s="108"/>
      <c r="J68" s="120"/>
    </row>
    <row r="69" spans="1:10" ht="14.25" customHeight="1">
      <c r="A69" s="280" t="s">
        <v>644</v>
      </c>
      <c r="B69" s="99" t="s">
        <v>402</v>
      </c>
      <c r="C69" s="99" t="s">
        <v>595</v>
      </c>
      <c r="D69" s="104">
        <f>(-'1 - Schema CEE'!D102)-'2 - Informazioni Integrative'!C18</f>
        <v>0</v>
      </c>
      <c r="E69" s="175">
        <f>(-'1 - Schema CEE'!F102)-'2 - Informazioni Integrative'!D18</f>
        <v>0</v>
      </c>
      <c r="F69" s="175">
        <f>(-'1 - Schema CEE'!H102)-'2 - Informazioni Integrative'!E18</f>
        <v>0</v>
      </c>
      <c r="G69" s="175">
        <f>(-'1 - Schema CEE'!J102)-'2 - Informazioni Integrative'!F18</f>
        <v>0</v>
      </c>
      <c r="H69" s="175">
        <f>(-'1 - Schema CEE'!L102)-'2 - Informazioni Integrative'!G18</f>
        <v>0</v>
      </c>
      <c r="J69" s="110"/>
    </row>
    <row r="70" spans="1:10" ht="14.25" customHeight="1">
      <c r="A70" s="280" t="s">
        <v>645</v>
      </c>
      <c r="B70" s="276" t="s">
        <v>402</v>
      </c>
      <c r="C70" s="276" t="s">
        <v>804</v>
      </c>
      <c r="D70" s="282">
        <f>-IF('1 - Schema CEE'!D103&lt;0,'1 - Schema CEE'!D103,0)</f>
        <v>0</v>
      </c>
      <c r="E70" s="282">
        <f>-IF('1 - Schema CEE'!F103&lt;0,'1 - Schema CEE'!F103,0)</f>
        <v>0</v>
      </c>
      <c r="F70" s="282">
        <f>-IF('1 - Schema CEE'!H103&lt;0,'1 - Schema CEE'!H103,0)</f>
        <v>0</v>
      </c>
      <c r="G70" s="282">
        <f>-IF('1 - Schema CEE'!J103&lt;0,'1 - Schema CEE'!J103,0)</f>
        <v>0</v>
      </c>
      <c r="H70" s="282">
        <f>-IF('1 - Schema CEE'!L103&lt;0,'1 - Schema CEE'!L103,0)</f>
        <v>0</v>
      </c>
      <c r="J70" s="110"/>
    </row>
    <row r="71" spans="1:10" ht="14.25" customHeight="1">
      <c r="A71" s="255"/>
      <c r="B71" s="107"/>
      <c r="C71" s="107"/>
      <c r="D71" s="178"/>
      <c r="E71" s="178"/>
      <c r="F71" s="178"/>
      <c r="G71" s="178"/>
      <c r="H71" s="178"/>
      <c r="I71" s="108"/>
      <c r="J71" s="120"/>
    </row>
    <row r="72" spans="1:10" ht="14.25" customHeight="1">
      <c r="A72" s="280" t="s">
        <v>646</v>
      </c>
      <c r="B72" s="107" t="s">
        <v>596</v>
      </c>
      <c r="C72" s="107" t="s">
        <v>597</v>
      </c>
      <c r="D72" s="178">
        <f>D69+D70</f>
        <v>0</v>
      </c>
      <c r="E72" s="178">
        <f>E69+E70</f>
        <v>0</v>
      </c>
      <c r="F72" s="178">
        <f>F69+F70</f>
        <v>0</v>
      </c>
      <c r="G72" s="178">
        <f>G69+G70</f>
        <v>0</v>
      </c>
      <c r="H72" s="178">
        <f>H69+H70</f>
        <v>0</v>
      </c>
      <c r="I72" s="108"/>
      <c r="J72" s="119"/>
    </row>
    <row r="73" spans="1:10" ht="14.25" customHeight="1">
      <c r="A73" s="255"/>
      <c r="B73" s="107"/>
      <c r="C73" s="107"/>
      <c r="D73" s="178"/>
      <c r="E73" s="178"/>
      <c r="F73" s="178"/>
      <c r="G73" s="178"/>
      <c r="H73" s="178"/>
      <c r="I73" s="108"/>
      <c r="J73" s="120"/>
    </row>
    <row r="74" spans="1:10" ht="14.25" customHeight="1" thickBot="1">
      <c r="A74" s="271" t="s">
        <v>647</v>
      </c>
      <c r="B74" s="107" t="s">
        <v>598</v>
      </c>
      <c r="C74" s="121" t="s">
        <v>599</v>
      </c>
      <c r="D74" s="179">
        <f>D67-D72</f>
        <v>0</v>
      </c>
      <c r="E74" s="179">
        <f>E67-E72</f>
        <v>0</v>
      </c>
      <c r="F74" s="179">
        <f>F67-F72</f>
        <v>0</v>
      </c>
      <c r="G74" s="179">
        <f>G67-G72</f>
        <v>0</v>
      </c>
      <c r="H74" s="179">
        <f>H67-H72</f>
        <v>0</v>
      </c>
      <c r="I74" s="108"/>
      <c r="J74" s="119"/>
    </row>
    <row r="75" spans="1:10" ht="14.25" customHeight="1">
      <c r="B75" s="107"/>
      <c r="C75" s="107"/>
      <c r="D75" s="178"/>
      <c r="E75" s="178"/>
      <c r="F75" s="178"/>
      <c r="G75" s="178"/>
      <c r="H75" s="178"/>
      <c r="I75" s="108"/>
      <c r="J75" s="123"/>
    </row>
    <row r="76" spans="1:10" ht="14.25" customHeight="1">
      <c r="A76" s="271" t="s">
        <v>648</v>
      </c>
      <c r="B76" s="264" t="s">
        <v>28</v>
      </c>
      <c r="C76" s="99" t="s">
        <v>600</v>
      </c>
      <c r="D76" s="175">
        <f>'1 - Schema CEE'!E118</f>
        <v>0</v>
      </c>
      <c r="E76" s="175">
        <f>'1 - Schema CEE'!G118</f>
        <v>0</v>
      </c>
      <c r="F76" s="175">
        <f>'1 - Schema CEE'!I118</f>
        <v>0</v>
      </c>
      <c r="G76" s="175">
        <f>'1 - Schema CEE'!K118</f>
        <v>0</v>
      </c>
      <c r="H76" s="175">
        <f>'1 - Schema CEE'!M118</f>
        <v>0</v>
      </c>
      <c r="J76" s="110"/>
    </row>
    <row r="77" spans="1:10" ht="14.25" customHeight="1">
      <c r="A77" s="280" t="s">
        <v>649</v>
      </c>
      <c r="B77" s="264" t="s">
        <v>28</v>
      </c>
      <c r="C77" s="99" t="s">
        <v>496</v>
      </c>
      <c r="D77" s="175">
        <f>'2 - Informazioni Integrative'!C10</f>
        <v>0</v>
      </c>
      <c r="E77" s="175">
        <f>'2 - Informazioni Integrative'!D10</f>
        <v>0</v>
      </c>
      <c r="F77" s="175">
        <f>'2 - Informazioni Integrative'!E10</f>
        <v>0</v>
      </c>
      <c r="G77" s="175">
        <f>'2 - Informazioni Integrative'!F10</f>
        <v>0</v>
      </c>
      <c r="H77" s="175">
        <f>'2 - Informazioni Integrative'!G10</f>
        <v>0</v>
      </c>
      <c r="I77" s="104"/>
      <c r="J77" s="110"/>
    </row>
    <row r="78" spans="1:10" ht="14.25" customHeight="1">
      <c r="A78" s="280" t="s">
        <v>650</v>
      </c>
      <c r="B78" s="264" t="s">
        <v>402</v>
      </c>
      <c r="C78" s="99" t="s">
        <v>497</v>
      </c>
      <c r="D78" s="242">
        <f>'2 - Informazioni Integrative'!C14</f>
        <v>0</v>
      </c>
      <c r="E78" s="242">
        <f>'2 - Informazioni Integrative'!D14</f>
        <v>0</v>
      </c>
      <c r="F78" s="282">
        <f>'2 - Informazioni Integrative'!E14</f>
        <v>0</v>
      </c>
      <c r="G78" s="242">
        <f>'2 - Informazioni Integrative'!F14</f>
        <v>0</v>
      </c>
      <c r="H78" s="242">
        <f>'2 - Informazioni Integrative'!G14</f>
        <v>0</v>
      </c>
      <c r="J78" s="110"/>
    </row>
    <row r="79" spans="1:10" ht="14.25" customHeight="1">
      <c r="A79" s="280" t="s">
        <v>651</v>
      </c>
      <c r="B79" s="264" t="s">
        <v>402</v>
      </c>
      <c r="C79" s="99" t="s">
        <v>375</v>
      </c>
      <c r="D79" s="175">
        <f>-'1 - Schema CEE'!E119</f>
        <v>0</v>
      </c>
      <c r="E79" s="175">
        <f>-'1 - Schema CEE'!G119</f>
        <v>0</v>
      </c>
      <c r="F79" s="175">
        <f>-'1 - Schema CEE'!I119</f>
        <v>0</v>
      </c>
      <c r="G79" s="175">
        <f>-'1 - Schema CEE'!K119</f>
        <v>0</v>
      </c>
      <c r="H79" s="175">
        <f>-'1 - Schema CEE'!M119</f>
        <v>0</v>
      </c>
      <c r="J79" s="110"/>
    </row>
    <row r="80" spans="1:10" ht="14.25" customHeight="1">
      <c r="A80" s="280" t="s">
        <v>652</v>
      </c>
      <c r="B80" s="264" t="s">
        <v>402</v>
      </c>
      <c r="C80" s="99" t="s">
        <v>376</v>
      </c>
      <c r="D80" s="175">
        <f>'2 - Informazioni Integrative'!C12</f>
        <v>0</v>
      </c>
      <c r="E80" s="175">
        <f>'2 - Informazioni Integrative'!D12</f>
        <v>0</v>
      </c>
      <c r="F80" s="175">
        <f>'2 - Informazioni Integrative'!E12</f>
        <v>0</v>
      </c>
      <c r="G80" s="175">
        <f>'2 - Informazioni Integrative'!F12</f>
        <v>0</v>
      </c>
      <c r="H80" s="175">
        <f>'2 - Informazioni Integrative'!G12</f>
        <v>0</v>
      </c>
      <c r="I80" s="104"/>
      <c r="J80" s="110"/>
    </row>
    <row r="81" spans="1:10" ht="14.25" customHeight="1">
      <c r="A81" s="280" t="s">
        <v>653</v>
      </c>
      <c r="B81" s="264" t="s">
        <v>28</v>
      </c>
      <c r="C81" s="99" t="s">
        <v>377</v>
      </c>
      <c r="D81" s="175">
        <f>'2 - Informazioni Integrative'!C16</f>
        <v>0</v>
      </c>
      <c r="E81" s="175">
        <f>'2 - Informazioni Integrative'!D16</f>
        <v>0</v>
      </c>
      <c r="F81" s="175">
        <f>'2 - Informazioni Integrative'!E16</f>
        <v>0</v>
      </c>
      <c r="G81" s="175">
        <f>'2 - Informazioni Integrative'!F16</f>
        <v>0</v>
      </c>
      <c r="H81" s="175">
        <f>'2 - Informazioni Integrative'!G16</f>
        <v>0</v>
      </c>
      <c r="I81" s="104"/>
      <c r="J81" s="110"/>
    </row>
    <row r="82" spans="1:10" ht="14.25" customHeight="1">
      <c r="A82" s="255"/>
      <c r="D82" s="175"/>
      <c r="E82" s="175"/>
      <c r="F82" s="175"/>
      <c r="G82" s="175"/>
      <c r="H82" s="175"/>
      <c r="I82" s="104"/>
      <c r="J82" s="119"/>
    </row>
    <row r="83" spans="1:10" ht="14.25" customHeight="1">
      <c r="A83" s="271" t="s">
        <v>654</v>
      </c>
      <c r="B83" s="107" t="s">
        <v>378</v>
      </c>
      <c r="C83" s="107" t="s">
        <v>388</v>
      </c>
      <c r="D83" s="178">
        <f>SUM(D76-D78-D79+D81+D77-D80)</f>
        <v>0</v>
      </c>
      <c r="E83" s="178">
        <f>SUM(E76-E78-E79+E81+E77-E80)</f>
        <v>0</v>
      </c>
      <c r="F83" s="178">
        <f>SUM(F76-F78-F79+F81+F77-F80)</f>
        <v>0</v>
      </c>
      <c r="G83" s="178">
        <f>SUM(G76-G78-G79+G81+G77-G80)</f>
        <v>0</v>
      </c>
      <c r="H83" s="178">
        <f>SUM(H76-H78-H79+H81+H77-H80)</f>
        <v>0</v>
      </c>
      <c r="I83" s="108"/>
      <c r="J83" s="119"/>
    </row>
    <row r="84" spans="1:10" ht="14.25" customHeight="1">
      <c r="B84" s="107"/>
      <c r="C84" s="107"/>
      <c r="D84" s="178"/>
      <c r="E84" s="178"/>
      <c r="F84" s="178"/>
      <c r="G84" s="178"/>
      <c r="H84" s="178"/>
      <c r="I84" s="108"/>
      <c r="J84" s="119"/>
    </row>
    <row r="85" spans="1:10" ht="14.25" customHeight="1" thickBot="1">
      <c r="A85" s="271" t="s">
        <v>655</v>
      </c>
      <c r="B85" s="107" t="s">
        <v>379</v>
      </c>
      <c r="C85" s="121" t="s">
        <v>380</v>
      </c>
      <c r="D85" s="179">
        <f>D74+D83</f>
        <v>0</v>
      </c>
      <c r="E85" s="179">
        <f>E74+E83</f>
        <v>0</v>
      </c>
      <c r="F85" s="179">
        <f>F74+F83</f>
        <v>0</v>
      </c>
      <c r="G85" s="179">
        <f>G74+G83</f>
        <v>0</v>
      </c>
      <c r="H85" s="179">
        <f>H74+H83</f>
        <v>0</v>
      </c>
      <c r="I85" s="108"/>
      <c r="J85" s="120"/>
    </row>
    <row r="86" spans="1:10" ht="14.25" customHeight="1">
      <c r="B86" s="107"/>
      <c r="C86" s="107"/>
      <c r="D86" s="178"/>
      <c r="E86" s="178"/>
      <c r="F86" s="178"/>
      <c r="G86" s="178"/>
      <c r="H86" s="178"/>
      <c r="I86" s="108"/>
      <c r="J86" s="119"/>
    </row>
    <row r="87" spans="1:10" ht="14.25" customHeight="1">
      <c r="A87" s="271" t="s">
        <v>656</v>
      </c>
      <c r="B87" s="99" t="s">
        <v>402</v>
      </c>
      <c r="C87" s="99" t="s">
        <v>381</v>
      </c>
      <c r="D87" s="175">
        <f>-'1 - Schema CEE'!E123</f>
        <v>0</v>
      </c>
      <c r="E87" s="175">
        <f>-'1 - Schema CEE'!G123</f>
        <v>0</v>
      </c>
      <c r="F87" s="175">
        <f>-'1 - Schema CEE'!I123</f>
        <v>0</v>
      </c>
      <c r="G87" s="175">
        <f>-'1 - Schema CEE'!K123</f>
        <v>0</v>
      </c>
      <c r="H87" s="175">
        <f>-'1 - Schema CEE'!M123</f>
        <v>0</v>
      </c>
      <c r="J87" s="123"/>
    </row>
    <row r="88" spans="1:10" ht="14.25" customHeight="1">
      <c r="B88" s="107"/>
      <c r="C88" s="107"/>
      <c r="D88" s="178"/>
      <c r="E88" s="178"/>
      <c r="F88" s="178"/>
      <c r="G88" s="178"/>
      <c r="H88" s="178"/>
      <c r="I88" s="108"/>
      <c r="J88" s="119"/>
    </row>
    <row r="89" spans="1:10" ht="14.25" customHeight="1">
      <c r="A89" s="271" t="s">
        <v>657</v>
      </c>
      <c r="B89" s="107" t="s">
        <v>382</v>
      </c>
      <c r="C89" s="107" t="s">
        <v>383</v>
      </c>
      <c r="D89" s="178">
        <f>D87</f>
        <v>0</v>
      </c>
      <c r="E89" s="178">
        <f>E87</f>
        <v>0</v>
      </c>
      <c r="F89" s="178">
        <f>F87</f>
        <v>0</v>
      </c>
      <c r="G89" s="178">
        <f>G87</f>
        <v>0</v>
      </c>
      <c r="H89" s="178">
        <f>H87</f>
        <v>0</v>
      </c>
      <c r="I89" s="108"/>
      <c r="J89" s="119"/>
    </row>
    <row r="90" spans="1:10" ht="14.25" customHeight="1">
      <c r="B90" s="107"/>
      <c r="C90" s="107"/>
      <c r="D90" s="178"/>
      <c r="E90" s="178"/>
      <c r="F90" s="178"/>
      <c r="G90" s="178"/>
      <c r="H90" s="178"/>
      <c r="I90" s="108"/>
      <c r="J90" s="119"/>
    </row>
    <row r="91" spans="1:10" ht="14.25" customHeight="1" thickBot="1">
      <c r="A91" s="271" t="s">
        <v>803</v>
      </c>
      <c r="B91" s="107" t="s">
        <v>384</v>
      </c>
      <c r="C91" s="121" t="s">
        <v>385</v>
      </c>
      <c r="D91" s="179">
        <f>D85-D89</f>
        <v>0</v>
      </c>
      <c r="E91" s="179">
        <f>E85-E89</f>
        <v>0</v>
      </c>
      <c r="F91" s="179">
        <f>F85-F89</f>
        <v>0</v>
      </c>
      <c r="G91" s="179">
        <f>G85-G89</f>
        <v>0</v>
      </c>
      <c r="H91" s="179">
        <f>H85-H89</f>
        <v>0</v>
      </c>
      <c r="I91" s="108"/>
      <c r="J91" s="120"/>
    </row>
    <row r="92" spans="1:10" ht="14.25" customHeight="1">
      <c r="J92" s="119"/>
    </row>
    <row r="93" spans="1:10" ht="14.25" customHeight="1">
      <c r="B93" s="107"/>
      <c r="C93" s="247" t="s">
        <v>269</v>
      </c>
      <c r="D93" s="248">
        <f>D91-'1 - Schema CEE'!E125</f>
        <v>0</v>
      </c>
      <c r="E93" s="248">
        <f>E91-'1 - Schema CEE'!G125</f>
        <v>0</v>
      </c>
      <c r="F93" s="248">
        <f>F91-'1 - Schema CEE'!I125</f>
        <v>0</v>
      </c>
      <c r="G93" s="248">
        <f>G91-'1 - Schema CEE'!K125</f>
        <v>0</v>
      </c>
      <c r="H93" s="249">
        <f>H91-'1 - Schema CEE'!M125</f>
        <v>0</v>
      </c>
      <c r="I93" s="250"/>
      <c r="J93" s="120"/>
    </row>
    <row r="94" spans="1:10" ht="14.25" customHeight="1">
      <c r="B94" s="107"/>
      <c r="C94" s="251" t="s">
        <v>36</v>
      </c>
      <c r="D94" s="252" t="str">
        <f>IF(D93&lt;&gt;0,"Non Bilanciato","Bilanciato")</f>
        <v>Bilanciato</v>
      </c>
      <c r="E94" s="252" t="str">
        <f>IF(E93&lt;&gt;0,"Non Bilanciato","Bilanciato")</f>
        <v>Bilanciato</v>
      </c>
      <c r="F94" s="252" t="str">
        <f>IF(F93&lt;&gt;0,"Non Bilanciato","Bilanciato")</f>
        <v>Bilanciato</v>
      </c>
      <c r="G94" s="252" t="str">
        <f>IF(G93&lt;&gt;0,"Non Bilanciato","Bilanciato")</f>
        <v>Bilanciato</v>
      </c>
      <c r="H94" s="253" t="str">
        <f>IF(H93&lt;&gt;0,"Non Bilanciato","Bilanciato")</f>
        <v>Bilanciato</v>
      </c>
      <c r="I94" s="254"/>
      <c r="J94" s="123"/>
    </row>
    <row r="95" spans="1:10" ht="14.25" customHeight="1">
      <c r="C95" s="255"/>
      <c r="D95" s="255"/>
      <c r="E95" s="255"/>
      <c r="F95" s="255"/>
      <c r="G95" s="255"/>
      <c r="H95" s="255"/>
      <c r="I95" s="255"/>
    </row>
    <row r="96" spans="1:10" ht="14.25" customHeight="1">
      <c r="C96" s="255"/>
      <c r="D96" s="255"/>
      <c r="E96" s="255"/>
      <c r="F96" s="255"/>
      <c r="G96" s="255"/>
      <c r="H96" s="255"/>
      <c r="I96" s="255"/>
    </row>
    <row r="97" spans="3:9" ht="14.25" customHeight="1">
      <c r="C97" s="255"/>
      <c r="D97" s="255"/>
      <c r="E97" s="255"/>
      <c r="F97" s="255"/>
      <c r="G97" s="255"/>
      <c r="H97" s="255"/>
      <c r="I97" s="255"/>
    </row>
    <row r="98" spans="3:9" ht="14.25" customHeight="1">
      <c r="C98" s="255"/>
      <c r="D98" s="255"/>
      <c r="E98" s="255"/>
      <c r="F98" s="255"/>
      <c r="G98" s="255"/>
      <c r="H98" s="255"/>
      <c r="I98" s="255"/>
    </row>
  </sheetData>
  <sheetProtection selectLockedCells="1" selectUnlockedCells="1"/>
  <phoneticPr fontId="40" type="noConversion"/>
  <conditionalFormatting sqref="D93:H93">
    <cfRule type="cellIs" dxfId="3" priority="1" stopIfTrue="1" operator="notEqual">
      <formula>0</formula>
    </cfRule>
  </conditionalFormatting>
  <conditionalFormatting sqref="D94:H94">
    <cfRule type="cellIs" dxfId="2" priority="2" stopIfTrue="1" operator="equal">
      <formula>$AC$4</formula>
    </cfRule>
  </conditionalFormatting>
  <pageMargins left="0.7" right="0.7" top="0.75" bottom="0.75" header="0.3" footer="0.3"/>
  <pageSetup paperSize="9" orientation="portrait" horizontalDpi="4294967293" vertic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7"/>
  <dimension ref="A2:P65"/>
  <sheetViews>
    <sheetView zoomScaleNormal="100" workbookViewId="0">
      <pane ySplit="8" topLeftCell="A9" activePane="bottomLeft" state="frozen"/>
      <selection pane="bottomLeft"/>
    </sheetView>
  </sheetViews>
  <sheetFormatPr defaultColWidth="6.109375" defaultRowHeight="12.55"/>
  <cols>
    <col min="1" max="1" width="6.109375" style="131" customWidth="1"/>
    <col min="2" max="2" width="53.6640625" style="131" bestFit="1" customWidth="1"/>
    <col min="3" max="3" width="8.109375" style="131" bestFit="1" customWidth="1"/>
    <col min="4" max="4" width="14.88671875" style="132" bestFit="1" customWidth="1"/>
    <col min="5" max="5" width="16.109375" style="131" bestFit="1" customWidth="1"/>
    <col min="6" max="6" width="14.88671875" style="131" bestFit="1" customWidth="1"/>
    <col min="7" max="7" width="16.5546875" style="131" bestFit="1" customWidth="1"/>
    <col min="8" max="8" width="6.109375" style="131" customWidth="1"/>
    <col min="9" max="9" width="2.109375" style="131" bestFit="1" customWidth="1"/>
    <col min="10" max="11" width="6.109375" style="131" customWidth="1"/>
    <col min="12" max="12" width="28.44140625" style="131" customWidth="1"/>
    <col min="13" max="15" width="12.44140625" style="131" bestFit="1" customWidth="1"/>
    <col min="16" max="16" width="13.6640625" style="131" bestFit="1" customWidth="1"/>
    <col min="17" max="16384" width="6.109375" style="131"/>
  </cols>
  <sheetData>
    <row r="2" spans="1:16">
      <c r="B2" s="99"/>
      <c r="C2" s="99"/>
      <c r="D2" s="99"/>
    </row>
    <row r="3" spans="1:16" ht="8.3000000000000007" customHeight="1">
      <c r="B3" s="99"/>
      <c r="C3" s="99"/>
      <c r="D3" s="99"/>
    </row>
    <row r="4" spans="1:16" s="162" customFormat="1" ht="15.05">
      <c r="B4" s="186"/>
      <c r="C4" s="187"/>
      <c r="D4" s="46"/>
      <c r="E4" s="185"/>
      <c r="F4" s="185"/>
      <c r="G4" s="188"/>
      <c r="H4" s="185"/>
      <c r="I4" s="185"/>
      <c r="J4" s="185"/>
      <c r="K4" s="185"/>
      <c r="L4" s="185"/>
    </row>
    <row r="5" spans="1:16" s="162" customFormat="1" ht="15.05">
      <c r="B5" s="186" t="s">
        <v>293</v>
      </c>
      <c r="C5" s="189"/>
      <c r="D5" s="185"/>
      <c r="E5" s="185"/>
      <c r="F5" s="185"/>
      <c r="G5" s="185"/>
      <c r="H5" s="46"/>
      <c r="I5" s="185"/>
      <c r="J5" s="185"/>
      <c r="K5" s="185"/>
      <c r="L5" s="185"/>
    </row>
    <row r="6" spans="1:16" s="162" customFormat="1">
      <c r="B6" s="190"/>
      <c r="C6" s="189"/>
      <c r="D6" s="185"/>
      <c r="E6" s="185"/>
      <c r="F6" s="185"/>
      <c r="G6" s="185"/>
      <c r="H6" s="185"/>
      <c r="I6" s="185"/>
      <c r="J6" s="185"/>
      <c r="K6" s="185"/>
      <c r="L6" s="185"/>
    </row>
    <row r="7" spans="1:16">
      <c r="B7" s="99"/>
      <c r="C7" s="99"/>
      <c r="D7" s="99"/>
    </row>
    <row r="8" spans="1:16">
      <c r="B8" s="1"/>
      <c r="C8" s="133">
        <f>'4 - CE_VA'!D7</f>
        <v>1</v>
      </c>
      <c r="D8" s="133">
        <f>'4 - CE_VA'!E7</f>
        <v>2</v>
      </c>
      <c r="E8" s="133">
        <f>'4 - CE_VA'!F7</f>
        <v>3</v>
      </c>
      <c r="F8" s="133">
        <f>'4 - CE_VA'!G7</f>
        <v>4</v>
      </c>
      <c r="G8" s="133">
        <f>'4 - CE_VA'!H7</f>
        <v>5</v>
      </c>
    </row>
    <row r="9" spans="1:16">
      <c r="B9" s="1"/>
      <c r="C9" s="1"/>
      <c r="D9" s="1"/>
    </row>
    <row r="10" spans="1:16" ht="13.8" thickBot="1">
      <c r="A10" s="224"/>
      <c r="I10" s="400" t="s">
        <v>389</v>
      </c>
      <c r="J10" s="401"/>
      <c r="K10" s="401"/>
      <c r="L10" s="401"/>
      <c r="M10" s="401"/>
      <c r="N10" s="401"/>
      <c r="O10" s="402"/>
      <c r="P10" s="403"/>
    </row>
    <row r="11" spans="1:16" ht="13.8" thickBot="1">
      <c r="A11" s="225" t="s">
        <v>552</v>
      </c>
      <c r="B11" s="134" t="s">
        <v>462</v>
      </c>
      <c r="C11" s="180"/>
      <c r="D11" s="163">
        <f>'4 - CE_VA'!E47</f>
        <v>0</v>
      </c>
      <c r="E11" s="163">
        <f>'4 - CE_VA'!F47</f>
        <v>0</v>
      </c>
      <c r="F11" s="163">
        <f>'4 - CE_VA'!G47</f>
        <v>0</v>
      </c>
      <c r="G11" s="163">
        <f>'4 - CE_VA'!H47</f>
        <v>0</v>
      </c>
      <c r="I11" s="99"/>
      <c r="J11" s="99"/>
      <c r="K11" s="99"/>
      <c r="L11" s="99"/>
      <c r="M11" s="135">
        <f>D8</f>
        <v>2</v>
      </c>
      <c r="N11" s="135">
        <f>E8</f>
        <v>3</v>
      </c>
      <c r="O11" s="135">
        <f>F8</f>
        <v>4</v>
      </c>
      <c r="P11" s="135">
        <f>G8</f>
        <v>5</v>
      </c>
    </row>
    <row r="12" spans="1:16">
      <c r="A12" s="162"/>
      <c r="C12" s="181"/>
      <c r="D12" s="164"/>
      <c r="E12" s="164"/>
      <c r="F12" s="165"/>
      <c r="G12" s="165"/>
      <c r="I12" s="137" t="s">
        <v>28</v>
      </c>
      <c r="J12" s="383" t="s">
        <v>421</v>
      </c>
      <c r="K12" s="383"/>
      <c r="L12" s="384"/>
      <c r="M12" s="173">
        <f>'3 - SP Gest'!L30</f>
        <v>0</v>
      </c>
      <c r="N12" s="173">
        <f>'3 - SP Gest'!M30</f>
        <v>0</v>
      </c>
      <c r="O12" s="173">
        <f>'3 - SP Gest'!N30</f>
        <v>0</v>
      </c>
      <c r="P12" s="173">
        <f>'3 - SP Gest'!O30</f>
        <v>0</v>
      </c>
    </row>
    <row r="13" spans="1:16" ht="13.15" thickBot="1">
      <c r="A13" s="225" t="s">
        <v>553</v>
      </c>
      <c r="B13" s="138" t="s">
        <v>212</v>
      </c>
      <c r="C13" s="182"/>
      <c r="D13" s="166">
        <f>'4 - CE_VA'!E38+'4 - CE_VA'!E39</f>
        <v>0</v>
      </c>
      <c r="E13" s="166">
        <f>'4 - CE_VA'!F38+'4 - CE_VA'!F39</f>
        <v>0</v>
      </c>
      <c r="F13" s="166">
        <f>'4 - CE_VA'!G38+'4 - CE_VA'!G39</f>
        <v>0</v>
      </c>
      <c r="G13" s="166">
        <f>'4 - CE_VA'!H38+'4 - CE_VA'!H39</f>
        <v>0</v>
      </c>
      <c r="I13" s="139" t="s">
        <v>402</v>
      </c>
      <c r="J13" s="382" t="s">
        <v>822</v>
      </c>
      <c r="K13" s="371"/>
      <c r="L13" s="372"/>
      <c r="M13" s="169">
        <f>'3 - SP Gest'!K30</f>
        <v>0</v>
      </c>
      <c r="N13" s="169">
        <f>'3 - SP Gest'!L30</f>
        <v>0</v>
      </c>
      <c r="O13" s="169">
        <f>'3 - SP Gest'!M30</f>
        <v>0</v>
      </c>
      <c r="P13" s="169">
        <f>'3 - SP Gest'!N30</f>
        <v>0</v>
      </c>
    </row>
    <row r="14" spans="1:16" ht="13.8" thickTop="1">
      <c r="A14" s="225" t="s">
        <v>554</v>
      </c>
      <c r="B14" s="138" t="s">
        <v>422</v>
      </c>
      <c r="C14" s="182"/>
      <c r="D14" s="166">
        <f>'4 - CE_VA'!E40</f>
        <v>0</v>
      </c>
      <c r="E14" s="166">
        <f>'4 - CE_VA'!F40</f>
        <v>0</v>
      </c>
      <c r="F14" s="166">
        <f>'4 - CE_VA'!G40</f>
        <v>0</v>
      </c>
      <c r="G14" s="166">
        <f>'4 - CE_VA'!H40</f>
        <v>0</v>
      </c>
      <c r="I14" s="139" t="s">
        <v>403</v>
      </c>
      <c r="J14" s="380" t="s">
        <v>423</v>
      </c>
      <c r="K14" s="380"/>
      <c r="L14" s="381"/>
      <c r="M14" s="170">
        <f>M12-M13</f>
        <v>0</v>
      </c>
      <c r="N14" s="170">
        <f>N12-N13</f>
        <v>0</v>
      </c>
      <c r="O14" s="170">
        <f>O12-O13</f>
        <v>0</v>
      </c>
      <c r="P14" s="170">
        <f>P12-P13</f>
        <v>0</v>
      </c>
    </row>
    <row r="15" spans="1:16">
      <c r="A15" s="162"/>
      <c r="C15" s="181"/>
      <c r="D15" s="164"/>
      <c r="E15" s="164"/>
      <c r="F15" s="165"/>
      <c r="G15" s="165"/>
      <c r="I15" s="140" t="s">
        <v>28</v>
      </c>
      <c r="J15" s="371" t="s">
        <v>424</v>
      </c>
      <c r="K15" s="371"/>
      <c r="L15" s="372"/>
      <c r="M15" s="171">
        <f>'4 - CE_VA'!E38+'4 - CE_VA'!E39</f>
        <v>0</v>
      </c>
      <c r="N15" s="171">
        <f>'4 - CE_VA'!F38+'4 - CE_VA'!F39</f>
        <v>0</v>
      </c>
      <c r="O15" s="171">
        <f>'4 - CE_VA'!G38+'4 - CE_VA'!G39</f>
        <v>0</v>
      </c>
      <c r="P15" s="171">
        <f>'4 - CE_VA'!H38+'4 - CE_VA'!H39</f>
        <v>0</v>
      </c>
    </row>
    <row r="16" spans="1:16" ht="13.15" thickBot="1">
      <c r="A16" s="225" t="s">
        <v>555</v>
      </c>
      <c r="B16" s="331" t="s">
        <v>827</v>
      </c>
      <c r="C16" s="180"/>
      <c r="D16" s="163">
        <f>D11+D13+D14</f>
        <v>0</v>
      </c>
      <c r="E16" s="163">
        <f>E11+E13+E14</f>
        <v>0</v>
      </c>
      <c r="F16" s="163">
        <f>F11+F13+F14</f>
        <v>0</v>
      </c>
      <c r="G16" s="163">
        <f>G11+G13+G14</f>
        <v>0</v>
      </c>
      <c r="I16" s="139" t="s">
        <v>28</v>
      </c>
      <c r="J16" s="371" t="s">
        <v>464</v>
      </c>
      <c r="K16" s="371"/>
      <c r="L16" s="372"/>
      <c r="M16" s="171">
        <f>'4 - CE_VA'!E40</f>
        <v>0</v>
      </c>
      <c r="N16" s="171">
        <f>'4 - CE_VA'!F40</f>
        <v>0</v>
      </c>
      <c r="O16" s="171">
        <f>'4 - CE_VA'!G40</f>
        <v>0</v>
      </c>
      <c r="P16" s="171">
        <f>'4 - CE_VA'!H40</f>
        <v>0</v>
      </c>
    </row>
    <row r="17" spans="1:16">
      <c r="A17" s="162"/>
      <c r="C17" s="181"/>
      <c r="D17" s="164"/>
      <c r="E17" s="164"/>
      <c r="F17" s="165"/>
      <c r="G17" s="165"/>
      <c r="I17" s="139" t="s">
        <v>402</v>
      </c>
      <c r="J17" s="371" t="s">
        <v>186</v>
      </c>
      <c r="K17" s="371"/>
      <c r="L17" s="372"/>
      <c r="M17" s="171">
        <f>'2 - Informazioni Integrative'!D32</f>
        <v>0</v>
      </c>
      <c r="N17" s="171">
        <f>'2 - Informazioni Integrative'!E32</f>
        <v>0</v>
      </c>
      <c r="O17" s="171">
        <f>'2 - Informazioni Integrative'!F32</f>
        <v>0</v>
      </c>
      <c r="P17" s="171">
        <f>'2 - Informazioni Integrative'!G32</f>
        <v>0</v>
      </c>
    </row>
    <row r="18" spans="1:16" ht="13.15" thickBot="1">
      <c r="A18" s="225" t="s">
        <v>556</v>
      </c>
      <c r="B18" s="138" t="s">
        <v>465</v>
      </c>
      <c r="C18" s="182"/>
      <c r="D18" s="166">
        <f>-'4 - CE_VA'!E89</f>
        <v>0</v>
      </c>
      <c r="E18" s="166">
        <f>-'4 - CE_VA'!F89</f>
        <v>0</v>
      </c>
      <c r="F18" s="166">
        <f>-'4 - CE_VA'!G89</f>
        <v>0</v>
      </c>
      <c r="G18" s="166">
        <f>-'4 - CE_VA'!H89</f>
        <v>0</v>
      </c>
      <c r="I18" s="139" t="s">
        <v>402</v>
      </c>
      <c r="J18" s="371" t="s">
        <v>466</v>
      </c>
      <c r="K18" s="371"/>
      <c r="L18" s="372"/>
      <c r="M18" s="169">
        <f>'2 - Informazioni Integrative'!D24</f>
        <v>0</v>
      </c>
      <c r="N18" s="169">
        <f>'2 - Informazioni Integrative'!E24</f>
        <v>0</v>
      </c>
      <c r="O18" s="169">
        <f>'2 - Informazioni Integrative'!F24</f>
        <v>0</v>
      </c>
      <c r="P18" s="169">
        <f>'2 - Informazioni Integrative'!G24</f>
        <v>0</v>
      </c>
    </row>
    <row r="19" spans="1:16" ht="13.8" thickTop="1">
      <c r="A19" s="162"/>
      <c r="B19" s="138"/>
      <c r="C19" s="183"/>
      <c r="D19" s="164"/>
      <c r="E19" s="164"/>
      <c r="F19" s="165"/>
      <c r="G19" s="165"/>
      <c r="I19" s="139" t="s">
        <v>403</v>
      </c>
      <c r="J19" s="380" t="s">
        <v>467</v>
      </c>
      <c r="K19" s="380"/>
      <c r="L19" s="381"/>
      <c r="M19" s="170">
        <f>M14+M15+M16-M17-M18</f>
        <v>0</v>
      </c>
      <c r="N19" s="170">
        <f>N14+N15+N16-N17-N18</f>
        <v>0</v>
      </c>
      <c r="O19" s="170">
        <f>O14+O15+O16-O17-O18</f>
        <v>0</v>
      </c>
      <c r="P19" s="170">
        <f>P14+P15+P16-P17-P18</f>
        <v>0</v>
      </c>
    </row>
    <row r="20" spans="1:16" ht="13.15" thickBot="1">
      <c r="A20" s="225" t="s">
        <v>557</v>
      </c>
      <c r="B20" s="331" t="s">
        <v>828</v>
      </c>
      <c r="C20" s="180"/>
      <c r="D20" s="163">
        <f>D16+D18</f>
        <v>0</v>
      </c>
      <c r="E20" s="163">
        <f>E16+E18</f>
        <v>0</v>
      </c>
      <c r="F20" s="163">
        <f>F16+F18</f>
        <v>0</v>
      </c>
      <c r="G20" s="163">
        <f>G16+G18</f>
        <v>0</v>
      </c>
      <c r="I20" s="140" t="s">
        <v>402</v>
      </c>
      <c r="J20" s="371" t="s">
        <v>468</v>
      </c>
      <c r="K20" s="371"/>
      <c r="L20" s="372"/>
      <c r="M20" s="171">
        <f>'2 - Informazioni Integrative'!D22</f>
        <v>0</v>
      </c>
      <c r="N20" s="171">
        <f>'2 - Informazioni Integrative'!E22</f>
        <v>0</v>
      </c>
      <c r="O20" s="171">
        <f>'2 - Informazioni Integrative'!F22</f>
        <v>0</v>
      </c>
      <c r="P20" s="171">
        <f>'2 - Informazioni Integrative'!G22</f>
        <v>0</v>
      </c>
    </row>
    <row r="21" spans="1:16">
      <c r="A21" s="162"/>
      <c r="C21" s="181"/>
      <c r="D21" s="164"/>
      <c r="E21" s="164"/>
      <c r="F21" s="165"/>
      <c r="G21" s="165"/>
      <c r="I21" s="140" t="s">
        <v>28</v>
      </c>
      <c r="J21" s="382" t="s">
        <v>823</v>
      </c>
      <c r="K21" s="371"/>
      <c r="L21" s="372"/>
      <c r="M21" s="171">
        <f>'2 - Informazioni Integrative'!C22</f>
        <v>0</v>
      </c>
      <c r="N21" s="171">
        <f>'2 - Informazioni Integrative'!D22</f>
        <v>0</v>
      </c>
      <c r="O21" s="171">
        <f>'2 - Informazioni Integrative'!E22</f>
        <v>0</v>
      </c>
      <c r="P21" s="171">
        <f>'2 - Informazioni Integrative'!F22</f>
        <v>0</v>
      </c>
    </row>
    <row r="22" spans="1:16">
      <c r="A22" s="225" t="s">
        <v>558</v>
      </c>
      <c r="B22" s="333" t="s">
        <v>831</v>
      </c>
      <c r="C22" s="183"/>
      <c r="D22" s="166">
        <f>-('3 - SP Gest'!L24-'3 - SP Gest'!K24-'2 - Informazioni Integrative'!D26)</f>
        <v>0</v>
      </c>
      <c r="E22" s="166">
        <f>-('3 - SP Gest'!M24-'3 - SP Gest'!L24-'2 - Informazioni Integrative'!E26)</f>
        <v>0</v>
      </c>
      <c r="F22" s="166">
        <f>-('3 - SP Gest'!N24-'3 - SP Gest'!M24-'2 - Informazioni Integrative'!F26)</f>
        <v>0</v>
      </c>
      <c r="G22" s="166">
        <f>-('3 - SP Gest'!O24-'3 - SP Gest'!N24-'2 - Informazioni Integrative'!G26)</f>
        <v>0</v>
      </c>
      <c r="I22" s="140"/>
      <c r="J22" s="371"/>
      <c r="K22" s="371"/>
      <c r="L22" s="372"/>
      <c r="M22" s="171"/>
      <c r="N22" s="171"/>
      <c r="O22" s="171"/>
      <c r="P22" s="171"/>
    </row>
    <row r="23" spans="1:16">
      <c r="A23" s="225" t="s">
        <v>559</v>
      </c>
      <c r="B23" s="152" t="s">
        <v>342</v>
      </c>
      <c r="C23" s="183"/>
      <c r="D23" s="166">
        <f>'3 - SP Gest'!L34+'3 - SP Gest'!L32-'3 - SP Gest'!K32-'3 - SP Gest'!K34</f>
        <v>0</v>
      </c>
      <c r="E23" s="166">
        <f>'3 - SP Gest'!M34+'3 - SP Gest'!M32-'3 - SP Gest'!L32-'3 - SP Gest'!L34</f>
        <v>0</v>
      </c>
      <c r="F23" s="166">
        <f>'3 - SP Gest'!N34+'3 - SP Gest'!N32-'3 - SP Gest'!M32-'3 - SP Gest'!M34</f>
        <v>0</v>
      </c>
      <c r="G23" s="166">
        <f>'3 - SP Gest'!O34+'3 - SP Gest'!O32-'3 - SP Gest'!N32-'3 - SP Gest'!N34</f>
        <v>0</v>
      </c>
      <c r="I23" s="140"/>
      <c r="J23" s="371"/>
      <c r="K23" s="371"/>
      <c r="L23" s="372"/>
      <c r="M23" s="171"/>
      <c r="N23" s="171"/>
      <c r="O23" s="171"/>
      <c r="P23" s="171"/>
    </row>
    <row r="24" spans="1:16" ht="13.8" thickBot="1">
      <c r="A24" s="225" t="s">
        <v>560</v>
      </c>
      <c r="B24" s="152" t="s">
        <v>516</v>
      </c>
      <c r="C24" s="183"/>
      <c r="D24" s="166">
        <f>'3 - SP Gest'!L33-'3 - SP Gest'!K33</f>
        <v>0</v>
      </c>
      <c r="E24" s="166">
        <f>'3 - SP Gest'!M33-'3 - SP Gest'!L33</f>
        <v>0</v>
      </c>
      <c r="F24" s="166">
        <f>'3 - SP Gest'!N33-'3 - SP Gest'!M33</f>
        <v>0</v>
      </c>
      <c r="G24" s="166">
        <f>'3 - SP Gest'!O33-'3 - SP Gest'!N33</f>
        <v>0</v>
      </c>
      <c r="I24" s="141" t="s">
        <v>403</v>
      </c>
      <c r="J24" s="373" t="s">
        <v>517</v>
      </c>
      <c r="K24" s="373"/>
      <c r="L24" s="374"/>
      <c r="M24" s="172">
        <f>M19-M20+M21</f>
        <v>0</v>
      </c>
      <c r="N24" s="172">
        <f>N19-N20+N21</f>
        <v>0</v>
      </c>
      <c r="O24" s="172">
        <f>O19-O20+O21</f>
        <v>0</v>
      </c>
      <c r="P24" s="172">
        <f>P19-P20+P21</f>
        <v>0</v>
      </c>
    </row>
    <row r="25" spans="1:16">
      <c r="A25" s="162"/>
      <c r="B25" s="162"/>
      <c r="C25" s="181"/>
      <c r="D25" s="164"/>
      <c r="E25" s="164"/>
      <c r="F25" s="162"/>
      <c r="G25" s="162"/>
    </row>
    <row r="26" spans="1:16" ht="13.15" thickBot="1">
      <c r="A26" s="225" t="s">
        <v>561</v>
      </c>
      <c r="B26" s="332" t="s">
        <v>829</v>
      </c>
      <c r="C26" s="184"/>
      <c r="D26" s="163">
        <f>D20+D22+D23+D24</f>
        <v>0</v>
      </c>
      <c r="E26" s="163">
        <f>E20+E22+E23+E24</f>
        <v>0</v>
      </c>
      <c r="F26" s="163">
        <f>F20+F22+F23+F24</f>
        <v>0</v>
      </c>
      <c r="G26" s="163">
        <f>G20+G22+G23+G24</f>
        <v>0</v>
      </c>
    </row>
    <row r="27" spans="1:16" ht="13.8" thickBot="1">
      <c r="A27" s="162"/>
      <c r="B27" s="162"/>
      <c r="C27" s="181"/>
      <c r="D27" s="164"/>
      <c r="E27" s="164"/>
      <c r="F27" s="162"/>
      <c r="G27" s="162"/>
      <c r="I27" s="404" t="s">
        <v>518</v>
      </c>
      <c r="J27" s="405"/>
      <c r="K27" s="405"/>
      <c r="L27" s="405"/>
      <c r="M27" s="405"/>
      <c r="N27" s="405"/>
      <c r="O27" s="405"/>
      <c r="P27" s="406"/>
    </row>
    <row r="28" spans="1:16">
      <c r="A28" s="225" t="s">
        <v>562</v>
      </c>
      <c r="B28" s="152" t="s">
        <v>519</v>
      </c>
      <c r="C28" s="183"/>
      <c r="D28" s="166">
        <f>'4 - CE_VA'!E76-'4 - CE_VA'!E79+'2 - Informazioni Integrative'!D10-'2 - Informazioni Integrative'!D12</f>
        <v>0</v>
      </c>
      <c r="E28" s="166">
        <f>'4 - CE_VA'!F76-'4 - CE_VA'!F79+'2 - Informazioni Integrative'!E10-'2 - Informazioni Integrative'!E12</f>
        <v>0</v>
      </c>
      <c r="F28" s="166">
        <f>'4 - CE_VA'!G76-'4 - CE_VA'!G79+'2 - Informazioni Integrative'!F10-'2 - Informazioni Integrative'!F12</f>
        <v>0</v>
      </c>
      <c r="G28" s="166">
        <f>'4 - CE_VA'!H76-'4 - CE_VA'!H79+'2 - Informazioni Integrative'!G10-'2 - Informazioni Integrative'!G12</f>
        <v>0</v>
      </c>
      <c r="I28" s="99"/>
      <c r="J28" s="99"/>
      <c r="K28" s="99"/>
      <c r="L28" s="99"/>
      <c r="M28" s="99"/>
    </row>
    <row r="29" spans="1:16" ht="13.8" thickBot="1">
      <c r="A29" s="284" t="s">
        <v>563</v>
      </c>
      <c r="B29" s="294" t="s">
        <v>520</v>
      </c>
      <c r="C29" s="183"/>
      <c r="D29" s="166">
        <f>-M24</f>
        <v>0</v>
      </c>
      <c r="E29" s="166">
        <f>-N24</f>
        <v>0</v>
      </c>
      <c r="F29" s="166">
        <f>-O24</f>
        <v>0</v>
      </c>
      <c r="G29" s="166">
        <f>-P24</f>
        <v>0</v>
      </c>
      <c r="I29" s="99"/>
      <c r="J29" s="99"/>
      <c r="K29" s="99"/>
      <c r="L29" s="99"/>
      <c r="M29" s="135">
        <f>M11</f>
        <v>2</v>
      </c>
      <c r="N29" s="135">
        <f>N11</f>
        <v>3</v>
      </c>
      <c r="O29" s="135">
        <f>O11</f>
        <v>4</v>
      </c>
      <c r="P29" s="135">
        <f>P11</f>
        <v>5</v>
      </c>
    </row>
    <row r="30" spans="1:16">
      <c r="A30" s="291"/>
      <c r="B30" s="295"/>
      <c r="C30" s="183"/>
      <c r="D30" s="166"/>
      <c r="E30" s="166"/>
      <c r="F30" s="167"/>
      <c r="G30" s="167"/>
      <c r="H30" s="142"/>
      <c r="I30" s="143" t="s">
        <v>28</v>
      </c>
      <c r="J30" s="375" t="s">
        <v>521</v>
      </c>
      <c r="K30" s="375"/>
      <c r="L30" s="376"/>
      <c r="M30" s="168">
        <f>'3 - SP Gest'!L47+'3 - SP Gest'!L43+'3 - SP Gest'!L44+'3 - SP Gest'!L45+'3 - SP Gest'!L46</f>
        <v>0</v>
      </c>
      <c r="N30" s="168">
        <f>'3 - SP Gest'!M47+'3 - SP Gest'!M43+'3 - SP Gest'!M44+'3 - SP Gest'!M45+'3 - SP Gest'!M46</f>
        <v>0</v>
      </c>
      <c r="O30" s="168">
        <f>'3 - SP Gest'!N47+'3 - SP Gest'!N43+'3 - SP Gest'!N44+'3 - SP Gest'!N45+'3 - SP Gest'!N46</f>
        <v>0</v>
      </c>
      <c r="P30" s="168">
        <f>'3 - SP Gest'!O47+'3 - SP Gest'!O43+'3 - SP Gest'!O44+'3 - SP Gest'!O45+'3 - SP Gest'!O46</f>
        <v>0</v>
      </c>
    </row>
    <row r="31" spans="1:16" ht="13.15" thickBot="1">
      <c r="A31" s="284" t="s">
        <v>564</v>
      </c>
      <c r="B31" s="332" t="s">
        <v>830</v>
      </c>
      <c r="C31" s="184"/>
      <c r="D31" s="163">
        <f>D26+D29+D28</f>
        <v>0</v>
      </c>
      <c r="E31" s="163">
        <f>E26+E29+E28</f>
        <v>0</v>
      </c>
      <c r="F31" s="163">
        <f>F26+F29+F28</f>
        <v>0</v>
      </c>
      <c r="G31" s="163">
        <f>G26+G29+G28</f>
        <v>0</v>
      </c>
      <c r="I31" s="145" t="s">
        <v>402</v>
      </c>
      <c r="J31" s="377" t="s">
        <v>824</v>
      </c>
      <c r="K31" s="378"/>
      <c r="L31" s="379"/>
      <c r="M31" s="169">
        <f>'3 - SP Gest'!K47+'3 - SP Gest'!K43+'3 - SP Gest'!K44+'3 - SP Gest'!K45+'3 - SP Gest'!K46</f>
        <v>0</v>
      </c>
      <c r="N31" s="169">
        <f>'3 - SP Gest'!L47+'3 - SP Gest'!L43+'3 - SP Gest'!L44+'3 - SP Gest'!L45+'3 - SP Gest'!L46</f>
        <v>0</v>
      </c>
      <c r="O31" s="169">
        <f>'3 - SP Gest'!M47+'3 - SP Gest'!M43+'3 - SP Gest'!M44+'3 - SP Gest'!M45+'3 - SP Gest'!M46</f>
        <v>0</v>
      </c>
      <c r="P31" s="169">
        <f>'3 - SP Gest'!N47+'3 - SP Gest'!N43+'3 - SP Gest'!N44+'3 - SP Gest'!N45+'3 - SP Gest'!N46</f>
        <v>0</v>
      </c>
    </row>
    <row r="32" spans="1:16" ht="13.15">
      <c r="A32" s="291"/>
      <c r="B32" s="291"/>
      <c r="C32" s="181"/>
      <c r="D32" s="164"/>
      <c r="E32" s="164"/>
      <c r="F32" s="165"/>
      <c r="G32" s="165"/>
      <c r="I32" s="145" t="s">
        <v>403</v>
      </c>
      <c r="J32" s="387" t="s">
        <v>423</v>
      </c>
      <c r="K32" s="387"/>
      <c r="L32" s="388"/>
      <c r="M32" s="170">
        <f>M30-M31</f>
        <v>0</v>
      </c>
      <c r="N32" s="170">
        <f>N30-N31</f>
        <v>0</v>
      </c>
      <c r="O32" s="170">
        <f>O30-O31</f>
        <v>0</v>
      </c>
      <c r="P32" s="170">
        <f>P30-P31</f>
        <v>0</v>
      </c>
    </row>
    <row r="33" spans="1:16">
      <c r="A33" s="285" t="s">
        <v>565</v>
      </c>
      <c r="B33" s="292" t="s">
        <v>522</v>
      </c>
      <c r="C33" s="181"/>
      <c r="D33" s="293">
        <f>'4 - CE_VA'!E49+'4 - CE_VA'!E50+'4 - CE_VA'!E51+'4 - CE_VA'!E52+'4 - CE_VA'!E53-'4 - CE_VA'!E54+'4 - CE_VA'!E55-'4 - CE_VA'!E56+'4 - CE_VA'!E63</f>
        <v>0</v>
      </c>
      <c r="E33" s="293">
        <f>'4 - CE_VA'!F49+'4 - CE_VA'!F50+'4 - CE_VA'!F51+'4 - CE_VA'!F52+'4 - CE_VA'!F53-'4 - CE_VA'!F54+'4 - CE_VA'!F55-'4 - CE_VA'!F56+'4 - CE_VA'!F63</f>
        <v>0</v>
      </c>
      <c r="F33" s="293">
        <f>'4 - CE_VA'!G49+'4 - CE_VA'!G50+'4 - CE_VA'!G51+'4 - CE_VA'!G52+'4 - CE_VA'!G53-'4 - CE_VA'!G54+'4 - CE_VA'!G55-'4 - CE_VA'!G56+'4 - CE_VA'!G63</f>
        <v>0</v>
      </c>
      <c r="G33" s="293">
        <f>'4 - CE_VA'!H49+'4 - CE_VA'!H50+'4 - CE_VA'!H51+'4 - CE_VA'!H52+'4 - CE_VA'!H53-'4 - CE_VA'!H54+'4 - CE_VA'!H55-'4 - CE_VA'!H56+'4 - CE_VA'!H63</f>
        <v>0</v>
      </c>
      <c r="H33" s="142"/>
      <c r="I33" s="146" t="s">
        <v>28</v>
      </c>
      <c r="J33" s="378" t="s">
        <v>65</v>
      </c>
      <c r="K33" s="378"/>
      <c r="L33" s="379"/>
      <c r="M33" s="171">
        <f>'4 - CE_VA'!E60+'4 - CE_VA'!E61+'4 - CE_VA'!E62</f>
        <v>0</v>
      </c>
      <c r="N33" s="171">
        <f>'4 - CE_VA'!F60+'4 - CE_VA'!F61+'4 - CE_VA'!F62</f>
        <v>0</v>
      </c>
      <c r="O33" s="171">
        <f>'4 - CE_VA'!G60+'4 - CE_VA'!G61+'4 - CE_VA'!G62</f>
        <v>0</v>
      </c>
      <c r="P33" s="171">
        <f>'4 - CE_VA'!H60+'4 - CE_VA'!H61+'4 - CE_VA'!H62</f>
        <v>0</v>
      </c>
    </row>
    <row r="34" spans="1:16">
      <c r="A34" s="284" t="s">
        <v>566</v>
      </c>
      <c r="B34" s="295" t="s">
        <v>523</v>
      </c>
      <c r="C34" s="183"/>
      <c r="D34" s="166">
        <f>-M36</f>
        <v>0</v>
      </c>
      <c r="E34" s="166">
        <f>-N36</f>
        <v>0</v>
      </c>
      <c r="F34" s="166">
        <f>-O36</f>
        <v>0</v>
      </c>
      <c r="G34" s="166">
        <f>-P36</f>
        <v>0</v>
      </c>
      <c r="I34" s="145" t="s">
        <v>402</v>
      </c>
      <c r="J34" s="378" t="s">
        <v>186</v>
      </c>
      <c r="K34" s="378"/>
      <c r="L34" s="379"/>
      <c r="M34" s="171">
        <f>'4 - CE_VA'!E57+'4 - CE_VA'!E58+'4 - CE_VA'!E59</f>
        <v>0</v>
      </c>
      <c r="N34" s="171">
        <f>'4 - CE_VA'!F57+'4 - CE_VA'!F58+'4 - CE_VA'!F59</f>
        <v>0</v>
      </c>
      <c r="O34" s="171">
        <f>'4 - CE_VA'!G57+'4 - CE_VA'!G58+'4 - CE_VA'!G59</f>
        <v>0</v>
      </c>
      <c r="P34" s="171">
        <f>'4 - CE_VA'!H57+'4 - CE_VA'!H58+'4 - CE_VA'!H59</f>
        <v>0</v>
      </c>
    </row>
    <row r="35" spans="1:16" ht="13.15" thickBot="1">
      <c r="A35" s="291"/>
      <c r="B35" s="291"/>
      <c r="C35" s="181"/>
      <c r="D35" s="164"/>
      <c r="E35" s="164"/>
      <c r="F35" s="162"/>
      <c r="G35" s="162"/>
      <c r="I35" s="145" t="s">
        <v>402</v>
      </c>
      <c r="J35" s="378" t="s">
        <v>466</v>
      </c>
      <c r="K35" s="378"/>
      <c r="L35" s="379"/>
      <c r="M35" s="169">
        <f>'2 - Informazioni Integrative'!D28</f>
        <v>0</v>
      </c>
      <c r="N35" s="169">
        <f>'2 - Informazioni Integrative'!E28</f>
        <v>0</v>
      </c>
      <c r="O35" s="169">
        <f>'2 - Informazioni Integrative'!F28</f>
        <v>0</v>
      </c>
      <c r="P35" s="169">
        <f>'2 - Informazioni Integrative'!G28</f>
        <v>0</v>
      </c>
    </row>
    <row r="36" spans="1:16" ht="14.4" thickTop="1" thickBot="1">
      <c r="A36" s="284" t="s">
        <v>567</v>
      </c>
      <c r="B36" s="296" t="s">
        <v>524</v>
      </c>
      <c r="C36" s="184"/>
      <c r="D36" s="163">
        <f>D31+D33+D34</f>
        <v>0</v>
      </c>
      <c r="E36" s="163">
        <f>E31+E33+E34</f>
        <v>0</v>
      </c>
      <c r="F36" s="163">
        <f>F31+F33+F34</f>
        <v>0</v>
      </c>
      <c r="G36" s="163">
        <f>G31+G33+G34</f>
        <v>0</v>
      </c>
      <c r="I36" s="147" t="s">
        <v>403</v>
      </c>
      <c r="J36" s="389" t="s">
        <v>517</v>
      </c>
      <c r="K36" s="389"/>
      <c r="L36" s="390"/>
      <c r="M36" s="172">
        <f>M32+M33-M34-M35</f>
        <v>0</v>
      </c>
      <c r="N36" s="172">
        <f>N32+N33-N34-N35</f>
        <v>0</v>
      </c>
      <c r="O36" s="172">
        <f>O32+O33-O34-O35</f>
        <v>0</v>
      </c>
      <c r="P36" s="172">
        <f>P32+P33-P34-P35</f>
        <v>0</v>
      </c>
    </row>
    <row r="37" spans="1:16" ht="13.15" thickBot="1">
      <c r="A37" s="291"/>
      <c r="B37" s="291"/>
      <c r="C37" s="181"/>
      <c r="D37" s="164"/>
      <c r="E37" s="164"/>
      <c r="F37" s="162"/>
      <c r="G37" s="162"/>
    </row>
    <row r="38" spans="1:16" ht="13.8" thickBot="1">
      <c r="A38" s="285" t="s">
        <v>568</v>
      </c>
      <c r="B38" s="294" t="s">
        <v>525</v>
      </c>
      <c r="C38" s="183"/>
      <c r="D38" s="166">
        <f>-'4 - CE_VA'!E78+'4 - CE_VA'!E81-'2 - Informazioni Integrative'!D36</f>
        <v>0</v>
      </c>
      <c r="E38" s="166">
        <f>-'4 - CE_VA'!F78+'4 - CE_VA'!F81-'2 - Informazioni Integrative'!E36</f>
        <v>0</v>
      </c>
      <c r="F38" s="166">
        <f>-'4 - CE_VA'!G78+'4 - CE_VA'!G81-'2 - Informazioni Integrative'!F36</f>
        <v>0</v>
      </c>
      <c r="G38" s="166">
        <f>-'4 - CE_VA'!H78+'4 - CE_VA'!H81-'2 - Informazioni Integrative'!G36</f>
        <v>0</v>
      </c>
      <c r="H38" s="142"/>
      <c r="I38" s="404" t="s">
        <v>526</v>
      </c>
      <c r="J38" s="405"/>
      <c r="K38" s="405"/>
      <c r="L38" s="405"/>
      <c r="M38" s="405"/>
      <c r="N38" s="405"/>
      <c r="O38" s="405"/>
      <c r="P38" s="406"/>
    </row>
    <row r="39" spans="1:16">
      <c r="A39" s="291"/>
      <c r="B39" s="291"/>
      <c r="C39" s="181"/>
      <c r="D39" s="164"/>
      <c r="E39" s="164"/>
      <c r="F39" s="162"/>
      <c r="G39" s="162"/>
      <c r="I39" s="99"/>
      <c r="J39" s="99"/>
      <c r="K39" s="99"/>
      <c r="L39" s="99"/>
      <c r="M39" s="99"/>
    </row>
    <row r="40" spans="1:16" ht="13.8" thickBot="1">
      <c r="A40" s="284" t="s">
        <v>569</v>
      </c>
      <c r="B40" s="296" t="s">
        <v>527</v>
      </c>
      <c r="C40" s="184"/>
      <c r="D40" s="163">
        <f>D36+D38</f>
        <v>0</v>
      </c>
      <c r="E40" s="163">
        <f>E36+E38</f>
        <v>0</v>
      </c>
      <c r="F40" s="163">
        <f>F36+F38</f>
        <v>0</v>
      </c>
      <c r="G40" s="163">
        <f>G36+G38</f>
        <v>0</v>
      </c>
      <c r="I40" s="99"/>
      <c r="J40" s="99"/>
      <c r="K40" s="99"/>
      <c r="L40" s="99"/>
      <c r="M40" s="135">
        <f>M29</f>
        <v>2</v>
      </c>
      <c r="N40" s="135">
        <f>N29</f>
        <v>3</v>
      </c>
      <c r="O40" s="135">
        <f>O29</f>
        <v>4</v>
      </c>
      <c r="P40" s="135">
        <f>P29</f>
        <v>5</v>
      </c>
    </row>
    <row r="41" spans="1:16">
      <c r="A41" s="291"/>
      <c r="B41" s="291"/>
      <c r="C41" s="181"/>
      <c r="D41" s="164"/>
      <c r="E41" s="164"/>
      <c r="F41" s="162"/>
      <c r="G41" s="162"/>
      <c r="I41" s="143" t="s">
        <v>28</v>
      </c>
      <c r="J41" s="391" t="s">
        <v>528</v>
      </c>
      <c r="K41" s="391"/>
      <c r="L41" s="392"/>
      <c r="M41" s="173">
        <f>'3 - SP Gest'!L70-'3 - SP Gest'!L67</f>
        <v>0</v>
      </c>
      <c r="N41" s="173">
        <f>'3 - SP Gest'!M70-'3 - SP Gest'!M67</f>
        <v>0</v>
      </c>
      <c r="O41" s="173">
        <f>'3 - SP Gest'!N70-'3 - SP Gest'!N67</f>
        <v>0</v>
      </c>
      <c r="P41" s="173">
        <f>'3 - SP Gest'!O70-'3 - SP Gest'!O67</f>
        <v>0</v>
      </c>
    </row>
    <row r="42" spans="1:16" ht="13.15" thickBot="1">
      <c r="A42" s="285" t="s">
        <v>570</v>
      </c>
      <c r="B42" s="294" t="s">
        <v>86</v>
      </c>
      <c r="C42" s="183"/>
      <c r="D42" s="166">
        <f>-'4 - CE_VA'!E72</f>
        <v>0</v>
      </c>
      <c r="E42" s="166">
        <f>-'4 - CE_VA'!F72</f>
        <v>0</v>
      </c>
      <c r="F42" s="166">
        <f>-'4 - CE_VA'!G72</f>
        <v>0</v>
      </c>
      <c r="G42" s="166">
        <f>-'4 - CE_VA'!H72</f>
        <v>0</v>
      </c>
      <c r="I42" s="145" t="s">
        <v>402</v>
      </c>
      <c r="J42" s="377" t="s">
        <v>825</v>
      </c>
      <c r="K42" s="378"/>
      <c r="L42" s="379"/>
      <c r="M42" s="169">
        <f>'3 - SP Gest'!K70-'3 - SP Gest'!K67</f>
        <v>0</v>
      </c>
      <c r="N42" s="169">
        <f>'3 - SP Gest'!L70-'3 - SP Gest'!L67</f>
        <v>0</v>
      </c>
      <c r="O42" s="169">
        <f>'3 - SP Gest'!M70-'3 - SP Gest'!M67</f>
        <v>0</v>
      </c>
      <c r="P42" s="169">
        <f>'3 - SP Gest'!N70-'3 - SP Gest'!N67</f>
        <v>0</v>
      </c>
    </row>
    <row r="43" spans="1:16" ht="13.8" thickTop="1">
      <c r="A43" s="284" t="s">
        <v>571</v>
      </c>
      <c r="B43" s="295" t="s">
        <v>529</v>
      </c>
      <c r="C43" s="183"/>
      <c r="D43" s="166">
        <f>IF((M47+M48)&gt;0,-M48,IF(M46&lt;0,M46,0))</f>
        <v>0</v>
      </c>
      <c r="E43" s="166">
        <f>IF((N47+N48)&gt;0,-N48,IF(N46&lt;0,N46,0))</f>
        <v>0</v>
      </c>
      <c r="F43" s="166">
        <f>IF((O47+O48)&gt;0,-O48,IF(O46&lt;0,O46,0))</f>
        <v>0</v>
      </c>
      <c r="G43" s="166">
        <f>IF((P47+P48)&gt;0,-P48,IF(P46&lt;0,P46,0))</f>
        <v>0</v>
      </c>
      <c r="H43" s="142"/>
      <c r="I43" s="145" t="s">
        <v>403</v>
      </c>
      <c r="J43" s="387" t="s">
        <v>423</v>
      </c>
      <c r="K43" s="387"/>
      <c r="L43" s="388"/>
      <c r="M43" s="170">
        <f>M41-M42</f>
        <v>0</v>
      </c>
      <c r="N43" s="170">
        <f>N41-N42</f>
        <v>0</v>
      </c>
      <c r="O43" s="170">
        <f>O41-O42</f>
        <v>0</v>
      </c>
      <c r="P43" s="170">
        <f>P41-P42</f>
        <v>0</v>
      </c>
    </row>
    <row r="44" spans="1:16">
      <c r="A44" s="225" t="s">
        <v>572</v>
      </c>
      <c r="B44" s="100" t="s">
        <v>530</v>
      </c>
      <c r="C44" s="183"/>
      <c r="D44" s="166">
        <f>IF('3 - SP Gest'!L67-'3 - SP Gest'!K67&gt;0,0,'3 - SP Gest'!L67-'3 - SP Gest'!K67)</f>
        <v>0</v>
      </c>
      <c r="E44" s="166">
        <f>IF('3 - SP Gest'!M67-'3 - SP Gest'!L67&gt;0,0,'3 - SP Gest'!M67-'3 - SP Gest'!L67)</f>
        <v>0</v>
      </c>
      <c r="F44" s="166">
        <f>IF('3 - SP Gest'!N67-'3 - SP Gest'!M67&gt;0,0,'3 - SP Gest'!N67-'3 - SP Gest'!M67)</f>
        <v>0</v>
      </c>
      <c r="G44" s="166">
        <f>IF('3 - SP Gest'!O67-'3 - SP Gest'!N67&gt;0,0,'3 - SP Gest'!O67-'3 - SP Gest'!N67)</f>
        <v>0</v>
      </c>
      <c r="H44" s="142"/>
      <c r="I44" s="146" t="s">
        <v>28</v>
      </c>
      <c r="J44" s="99" t="s">
        <v>531</v>
      </c>
      <c r="K44" s="99"/>
      <c r="L44" s="153"/>
      <c r="M44" s="171">
        <f>'2 - Informazioni Integrative'!D36</f>
        <v>0</v>
      </c>
      <c r="N44" s="171">
        <f>'2 - Informazioni Integrative'!E36</f>
        <v>0</v>
      </c>
      <c r="O44" s="171">
        <f>'2 - Informazioni Integrative'!F36</f>
        <v>0</v>
      </c>
      <c r="P44" s="171">
        <f>'2 - Informazioni Integrative'!G36</f>
        <v>0</v>
      </c>
    </row>
    <row r="45" spans="1:16" ht="13.15" thickBot="1">
      <c r="A45" s="162"/>
      <c r="C45" s="181"/>
      <c r="D45" s="164"/>
      <c r="E45" s="164"/>
      <c r="F45" s="165"/>
      <c r="G45" s="165"/>
      <c r="I45" s="146" t="s">
        <v>402</v>
      </c>
      <c r="J45" s="99" t="s">
        <v>533</v>
      </c>
      <c r="K45" s="99"/>
      <c r="L45" s="153"/>
      <c r="M45" s="169">
        <f>'2 - Informazioni Integrative'!D30</f>
        <v>0</v>
      </c>
      <c r="N45" s="169">
        <f>'2 - Informazioni Integrative'!E30</f>
        <v>0</v>
      </c>
      <c r="O45" s="169">
        <f>'2 - Informazioni Integrative'!F30</f>
        <v>0</v>
      </c>
      <c r="P45" s="169">
        <f>'2 - Informazioni Integrative'!G30</f>
        <v>0</v>
      </c>
    </row>
    <row r="46" spans="1:16" ht="14.4" thickTop="1" thickBot="1">
      <c r="A46" s="225" t="s">
        <v>573</v>
      </c>
      <c r="B46" s="134" t="s">
        <v>532</v>
      </c>
      <c r="C46" s="184"/>
      <c r="D46" s="163">
        <f>D40+D42+D43+D44</f>
        <v>0</v>
      </c>
      <c r="E46" s="163">
        <f>E40+E42+E43+E44</f>
        <v>0</v>
      </c>
      <c r="F46" s="163">
        <f>F40+F42+F43+F44</f>
        <v>0</v>
      </c>
      <c r="G46" s="163">
        <f>G40+G42+G43+G44</f>
        <v>0</v>
      </c>
      <c r="H46" s="144"/>
      <c r="I46" s="146" t="s">
        <v>403</v>
      </c>
      <c r="J46" s="154" t="s">
        <v>517</v>
      </c>
      <c r="K46" s="154"/>
      <c r="L46" s="155"/>
      <c r="M46" s="170">
        <f>M43+M44-M45</f>
        <v>0</v>
      </c>
      <c r="N46" s="170">
        <f>N43+N44-N45</f>
        <v>0</v>
      </c>
      <c r="O46" s="170">
        <f>O43+O44-O45</f>
        <v>0</v>
      </c>
      <c r="P46" s="170">
        <f>P43+P44-P45</f>
        <v>0</v>
      </c>
    </row>
    <row r="47" spans="1:16">
      <c r="A47" s="162"/>
      <c r="C47" s="181"/>
      <c r="D47" s="164"/>
      <c r="E47" s="164"/>
      <c r="F47" s="165"/>
      <c r="G47" s="165"/>
      <c r="I47" s="146"/>
      <c r="J47" s="156" t="s">
        <v>616</v>
      </c>
      <c r="K47" s="156"/>
      <c r="L47" s="157"/>
      <c r="M47" s="171">
        <f>'2 - Informazioni Integrative'!D38</f>
        <v>0</v>
      </c>
      <c r="N47" s="171">
        <f>'2 - Informazioni Integrative'!E38</f>
        <v>0</v>
      </c>
      <c r="O47" s="171">
        <f>'2 - Informazioni Integrative'!F38</f>
        <v>0</v>
      </c>
      <c r="P47" s="171">
        <f>'2 - Informazioni Integrative'!G38</f>
        <v>0</v>
      </c>
    </row>
    <row r="48" spans="1:16" ht="13.15" thickBot="1">
      <c r="A48" s="225" t="s">
        <v>574</v>
      </c>
      <c r="B48" s="138" t="s">
        <v>615</v>
      </c>
      <c r="C48" s="183"/>
      <c r="D48" s="166">
        <f>M63</f>
        <v>0</v>
      </c>
      <c r="E48" s="166">
        <f>N63</f>
        <v>0</v>
      </c>
      <c r="F48" s="166">
        <f>O63</f>
        <v>0</v>
      </c>
      <c r="G48" s="166">
        <f>P63</f>
        <v>0</v>
      </c>
      <c r="H48" s="142"/>
      <c r="I48" s="147"/>
      <c r="J48" s="398" t="s">
        <v>435</v>
      </c>
      <c r="K48" s="398"/>
      <c r="L48" s="399"/>
      <c r="M48" s="174">
        <f>'2 - Informazioni Integrative'!D39</f>
        <v>0</v>
      </c>
      <c r="N48" s="174">
        <f>'2 - Informazioni Integrative'!E39</f>
        <v>0</v>
      </c>
      <c r="O48" s="174">
        <f>'2 - Informazioni Integrative'!F39</f>
        <v>0</v>
      </c>
      <c r="P48" s="174">
        <f>'2 - Informazioni Integrative'!G39</f>
        <v>0</v>
      </c>
    </row>
    <row r="49" spans="1:16">
      <c r="A49" s="225" t="s">
        <v>575</v>
      </c>
      <c r="B49" s="138" t="s">
        <v>486</v>
      </c>
      <c r="C49" s="183"/>
      <c r="D49" s="166">
        <f>M65</f>
        <v>0</v>
      </c>
      <c r="E49" s="166">
        <f>N65</f>
        <v>0</v>
      </c>
      <c r="F49" s="166">
        <f>O65</f>
        <v>0</v>
      </c>
      <c r="G49" s="166">
        <f>P65</f>
        <v>0</v>
      </c>
    </row>
    <row r="50" spans="1:16" ht="13.15" thickBot="1">
      <c r="A50" s="162"/>
      <c r="C50" s="181"/>
      <c r="D50" s="164"/>
      <c r="E50" s="164"/>
      <c r="F50" s="165"/>
      <c r="G50" s="165"/>
    </row>
    <row r="51" spans="1:16" ht="13.8" thickBot="1">
      <c r="A51" s="225" t="s">
        <v>576</v>
      </c>
      <c r="B51" s="279" t="s">
        <v>436</v>
      </c>
      <c r="C51" s="184"/>
      <c r="D51" s="163">
        <f>D46-D48-D49</f>
        <v>0</v>
      </c>
      <c r="E51" s="163">
        <f>E46-E48-E49</f>
        <v>0</v>
      </c>
      <c r="F51" s="163">
        <f>F46-F48-F49</f>
        <v>0</v>
      </c>
      <c r="G51" s="163">
        <f>G46-G48-G49</f>
        <v>0</v>
      </c>
      <c r="I51" s="404" t="s">
        <v>437</v>
      </c>
      <c r="J51" s="405"/>
      <c r="K51" s="405"/>
      <c r="L51" s="405"/>
      <c r="M51" s="405"/>
      <c r="N51" s="405"/>
      <c r="O51" s="405"/>
      <c r="P51" s="406"/>
    </row>
    <row r="52" spans="1:16">
      <c r="A52" s="162"/>
      <c r="C52" s="181"/>
      <c r="D52" s="164"/>
      <c r="E52" s="164"/>
      <c r="F52" s="165"/>
      <c r="G52" s="165"/>
      <c r="I52" s="99"/>
      <c r="J52" s="99"/>
      <c r="K52" s="99"/>
      <c r="L52" s="99"/>
      <c r="M52" s="99"/>
    </row>
    <row r="53" spans="1:16" ht="13.8" thickBot="1">
      <c r="A53" s="225" t="s">
        <v>577</v>
      </c>
      <c r="B53" s="138" t="s">
        <v>438</v>
      </c>
      <c r="C53" s="183"/>
      <c r="D53" s="166">
        <f>IF((M47+M48)&gt;0,M47,IF(M46&lt;0,0,M46))</f>
        <v>0</v>
      </c>
      <c r="E53" s="166">
        <f>IF((N47+N48)&gt;0,N47,IF(N46&lt;0,0,N46))</f>
        <v>0</v>
      </c>
      <c r="F53" s="166">
        <f>IF((O47+O48)&gt;0,O47,IF(O46&lt;0,0,O46))</f>
        <v>0</v>
      </c>
      <c r="G53" s="166">
        <f>IF((P47+P48)&gt;0,P47,IF(P46&lt;0,0,P46))</f>
        <v>0</v>
      </c>
      <c r="H53" s="142"/>
      <c r="I53" s="99"/>
      <c r="J53" s="99"/>
      <c r="K53" s="99"/>
      <c r="L53" s="99"/>
      <c r="M53" s="135">
        <f>M40</f>
        <v>2</v>
      </c>
      <c r="N53" s="135">
        <f>N40</f>
        <v>3</v>
      </c>
      <c r="O53" s="135">
        <f>O40</f>
        <v>4</v>
      </c>
      <c r="P53" s="135">
        <f>P40</f>
        <v>5</v>
      </c>
    </row>
    <row r="54" spans="1:16">
      <c r="A54" s="225" t="s">
        <v>578</v>
      </c>
      <c r="B54" s="152" t="s">
        <v>439</v>
      </c>
      <c r="C54" s="183"/>
      <c r="D54" s="166">
        <f>IF('3 - SP Gest'!L67-'3 - SP Gest'!K67&lt;0,0,'3 - SP Gest'!L67-'3 - SP Gest'!K67)</f>
        <v>0</v>
      </c>
      <c r="E54" s="166">
        <f>IF('3 - SP Gest'!M67-'3 - SP Gest'!L67&lt;0,0,'3 - SP Gest'!M67-'3 - SP Gest'!L67)</f>
        <v>0</v>
      </c>
      <c r="F54" s="166">
        <f>IF('3 - SP Gest'!N67-'3 - SP Gest'!M67&lt;0,0,'3 - SP Gest'!N67-'3 - SP Gest'!M67)</f>
        <v>0</v>
      </c>
      <c r="G54" s="166">
        <f>IF('3 - SP Gest'!O67-'3 - SP Gest'!N67&lt;0,0,'3 - SP Gest'!O67-'3 - SP Gest'!N67)</f>
        <v>0</v>
      </c>
      <c r="H54" s="142"/>
      <c r="I54" s="143" t="s">
        <v>28</v>
      </c>
      <c r="J54" s="385" t="s">
        <v>440</v>
      </c>
      <c r="K54" s="385"/>
      <c r="L54" s="386"/>
      <c r="M54" s="173">
        <f>'3 - SP Gest'!L61</f>
        <v>0</v>
      </c>
      <c r="N54" s="173">
        <f>'3 - SP Gest'!M61</f>
        <v>0</v>
      </c>
      <c r="O54" s="173">
        <f>'3 - SP Gest'!N61</f>
        <v>0</v>
      </c>
      <c r="P54" s="173">
        <f>'3 - SP Gest'!O61</f>
        <v>0</v>
      </c>
    </row>
    <row r="55" spans="1:16" ht="13.15" thickBot="1">
      <c r="A55" s="225" t="s">
        <v>579</v>
      </c>
      <c r="B55" s="138" t="s">
        <v>441</v>
      </c>
      <c r="C55" s="183"/>
      <c r="D55" s="166">
        <f>M64</f>
        <v>0</v>
      </c>
      <c r="E55" s="166">
        <f>N64</f>
        <v>0</v>
      </c>
      <c r="F55" s="166">
        <f>O64</f>
        <v>0</v>
      </c>
      <c r="G55" s="166">
        <f>P64</f>
        <v>0</v>
      </c>
      <c r="I55" s="145" t="s">
        <v>402</v>
      </c>
      <c r="J55" s="393" t="s">
        <v>826</v>
      </c>
      <c r="K55" s="394"/>
      <c r="L55" s="395"/>
      <c r="M55" s="169">
        <f>'3 - SP Gest'!K61</f>
        <v>0</v>
      </c>
      <c r="N55" s="169">
        <f>'3 - SP Gest'!L61</f>
        <v>0</v>
      </c>
      <c r="O55" s="169">
        <f>'3 - SP Gest'!M61</f>
        <v>0</v>
      </c>
      <c r="P55" s="169">
        <f>'3 - SP Gest'!N61</f>
        <v>0</v>
      </c>
    </row>
    <row r="56" spans="1:16" ht="14.4" thickTop="1" thickBot="1">
      <c r="A56" s="162"/>
      <c r="C56" s="181"/>
      <c r="D56" s="164"/>
      <c r="E56" s="164"/>
      <c r="F56" s="165"/>
      <c r="G56" s="165"/>
      <c r="I56" s="145" t="s">
        <v>403</v>
      </c>
      <c r="J56" s="396" t="s">
        <v>423</v>
      </c>
      <c r="K56" s="396"/>
      <c r="L56" s="397"/>
      <c r="M56" s="170">
        <f>M54-M55</f>
        <v>0</v>
      </c>
      <c r="N56" s="170">
        <f>N54-N55</f>
        <v>0</v>
      </c>
      <c r="O56" s="170">
        <f>O54-O55</f>
        <v>0</v>
      </c>
      <c r="P56" s="170">
        <f>P54-P55</f>
        <v>0</v>
      </c>
    </row>
    <row r="57" spans="1:16" ht="13.15" thickBot="1">
      <c r="A57" s="225" t="s">
        <v>580</v>
      </c>
      <c r="B57" s="134" t="s">
        <v>442</v>
      </c>
      <c r="C57" s="184"/>
      <c r="D57" s="163">
        <f>D51+D53+D54+D55</f>
        <v>0</v>
      </c>
      <c r="E57" s="163">
        <f>E51+E53+E54+E55</f>
        <v>0</v>
      </c>
      <c r="F57" s="163">
        <f>F51+F53+F54+F55</f>
        <v>0</v>
      </c>
      <c r="G57" s="163">
        <f>G51+G53+G54+G55</f>
        <v>0</v>
      </c>
      <c r="I57" s="145" t="s">
        <v>402</v>
      </c>
      <c r="J57" s="385" t="s">
        <v>277</v>
      </c>
      <c r="K57" s="385"/>
      <c r="L57" s="386"/>
      <c r="M57" s="171">
        <f>'4 - CE_VA'!E91</f>
        <v>0</v>
      </c>
      <c r="N57" s="171">
        <f>'4 - CE_VA'!F91</f>
        <v>0</v>
      </c>
      <c r="O57" s="171">
        <f>'4 - CE_VA'!G91</f>
        <v>0</v>
      </c>
      <c r="P57" s="171">
        <f>'4 - CE_VA'!H91</f>
        <v>0</v>
      </c>
    </row>
    <row r="58" spans="1:16">
      <c r="A58" s="162"/>
      <c r="C58" s="181"/>
      <c r="D58" s="136"/>
      <c r="E58" s="136"/>
      <c r="F58" s="132"/>
      <c r="G58" s="132"/>
      <c r="I58" s="145" t="s">
        <v>402</v>
      </c>
      <c r="J58" s="394" t="s">
        <v>186</v>
      </c>
      <c r="K58" s="394"/>
      <c r="L58" s="395"/>
      <c r="M58" s="171">
        <f>M17</f>
        <v>0</v>
      </c>
      <c r="N58" s="171">
        <f>N17</f>
        <v>0</v>
      </c>
      <c r="O58" s="171">
        <f>O17</f>
        <v>0</v>
      </c>
      <c r="P58" s="171">
        <f>P17</f>
        <v>0</v>
      </c>
    </row>
    <row r="59" spans="1:16" ht="13.15" thickBot="1">
      <c r="A59" s="225" t="s">
        <v>581</v>
      </c>
      <c r="B59" s="138" t="s">
        <v>771</v>
      </c>
      <c r="C59" s="183"/>
      <c r="D59" s="148">
        <f>'3 - SP Gest'!K48</f>
        <v>0</v>
      </c>
      <c r="E59" s="148">
        <f>'3 - SP Gest'!L48</f>
        <v>0</v>
      </c>
      <c r="F59" s="148">
        <f>'3 - SP Gest'!M48</f>
        <v>0</v>
      </c>
      <c r="G59" s="148">
        <f>'3 - SP Gest'!N48</f>
        <v>0</v>
      </c>
      <c r="I59" s="145" t="s">
        <v>402</v>
      </c>
      <c r="J59" s="394" t="s">
        <v>466</v>
      </c>
      <c r="K59" s="394"/>
      <c r="L59" s="395"/>
      <c r="M59" s="169">
        <f>'2 - Informazioni Integrative'!D24+'2 - Informazioni Integrative'!D26+'2 - Informazioni Integrative'!D28-'2 - Informazioni Integrative'!D30</f>
        <v>0</v>
      </c>
      <c r="N59" s="169">
        <f>'2 - Informazioni Integrative'!E24+'2 - Informazioni Integrative'!E26+'2 - Informazioni Integrative'!E28-'2 - Informazioni Integrative'!E30</f>
        <v>0</v>
      </c>
      <c r="O59" s="169">
        <f>'2 - Informazioni Integrative'!F24+'2 - Informazioni Integrative'!F26+'2 - Informazioni Integrative'!F28-'2 - Informazioni Integrative'!F30</f>
        <v>0</v>
      </c>
      <c r="P59" s="169">
        <f>'2 - Informazioni Integrative'!G24+'2 - Informazioni Integrative'!G26+'2 - Informazioni Integrative'!G28-'2 - Informazioni Integrative'!G30</f>
        <v>0</v>
      </c>
    </row>
    <row r="60" spans="1:16" ht="14.4" thickTop="1" thickBot="1">
      <c r="A60" s="225" t="s">
        <v>582</v>
      </c>
      <c r="B60" s="138" t="s">
        <v>772</v>
      </c>
      <c r="C60" s="183"/>
      <c r="D60" s="148">
        <f>'3 - SP Gest'!L48</f>
        <v>0</v>
      </c>
      <c r="E60" s="148">
        <f>'3 - SP Gest'!M48</f>
        <v>0</v>
      </c>
      <c r="F60" s="148">
        <f>'3 - SP Gest'!N48</f>
        <v>0</v>
      </c>
      <c r="G60" s="148">
        <f>'3 - SP Gest'!O48</f>
        <v>0</v>
      </c>
      <c r="I60" s="145" t="s">
        <v>403</v>
      </c>
      <c r="J60" s="396" t="s">
        <v>467</v>
      </c>
      <c r="K60" s="396"/>
      <c r="L60" s="397"/>
      <c r="M60" s="170">
        <f>M56-M57-M58-M59</f>
        <v>0</v>
      </c>
      <c r="N60" s="170">
        <f>N56-N57-N58-N59</f>
        <v>0</v>
      </c>
      <c r="O60" s="170">
        <f>O56-O57-O58-O59</f>
        <v>0</v>
      </c>
      <c r="P60" s="170">
        <f>P56-P57-P58-P59</f>
        <v>0</v>
      </c>
    </row>
    <row r="61" spans="1:16" ht="13.15" thickBot="1">
      <c r="A61" s="162"/>
      <c r="B61" s="138"/>
      <c r="C61" s="183"/>
      <c r="D61" s="148"/>
      <c r="E61" s="148"/>
      <c r="F61" s="132"/>
      <c r="G61" s="132"/>
      <c r="I61" s="145" t="s">
        <v>402</v>
      </c>
      <c r="J61" s="385" t="s">
        <v>443</v>
      </c>
      <c r="K61" s="385"/>
      <c r="L61" s="386"/>
      <c r="M61" s="275">
        <f>-('3 - SP Gest'!D68-'3 - SP Gest'!C68)</f>
        <v>0</v>
      </c>
      <c r="N61" s="275">
        <f>-('3 - SP Gest'!E68-'3 - SP Gest'!D68)</f>
        <v>0</v>
      </c>
      <c r="O61" s="275">
        <f>-('3 - SP Gest'!F68-'3 - SP Gest'!E68)</f>
        <v>0</v>
      </c>
      <c r="P61" s="275">
        <f>-('3 - SP Gest'!G68-'3 - SP Gest'!F68)</f>
        <v>0</v>
      </c>
    </row>
    <row r="62" spans="1:16" ht="14.4" thickTop="1" thickBot="1">
      <c r="A62" s="225" t="s">
        <v>583</v>
      </c>
      <c r="B62" s="138" t="s">
        <v>444</v>
      </c>
      <c r="C62" s="183"/>
      <c r="D62" s="148">
        <f>D60-D59</f>
        <v>0</v>
      </c>
      <c r="E62" s="148">
        <f>E60-E59</f>
        <v>0</v>
      </c>
      <c r="F62" s="148">
        <f>F60-F59</f>
        <v>0</v>
      </c>
      <c r="G62" s="148">
        <f>G60-G59</f>
        <v>0</v>
      </c>
      <c r="I62" s="145" t="s">
        <v>403</v>
      </c>
      <c r="J62" s="396" t="s">
        <v>517</v>
      </c>
      <c r="K62" s="396"/>
      <c r="L62" s="397"/>
      <c r="M62" s="170">
        <f>M60-M61</f>
        <v>0</v>
      </c>
      <c r="N62" s="170">
        <f>N60-N61</f>
        <v>0</v>
      </c>
      <c r="O62" s="170">
        <f>O60-O61</f>
        <v>0</v>
      </c>
      <c r="P62" s="170">
        <f>P60-P61</f>
        <v>0</v>
      </c>
    </row>
    <row r="63" spans="1:16">
      <c r="E63" s="132"/>
      <c r="F63" s="132"/>
      <c r="G63" s="132"/>
      <c r="I63" s="146"/>
      <c r="J63" s="385" t="s">
        <v>445</v>
      </c>
      <c r="K63" s="385"/>
      <c r="L63" s="386"/>
      <c r="M63" s="171">
        <f>'2 - Informazioni Integrative'!D42</f>
        <v>0</v>
      </c>
      <c r="N63" s="171">
        <f>'2 - Informazioni Integrative'!E42</f>
        <v>0</v>
      </c>
      <c r="O63" s="171">
        <f>'2 - Informazioni Integrative'!F42</f>
        <v>0</v>
      </c>
      <c r="P63" s="171">
        <f>'2 - Informazioni Integrative'!G42</f>
        <v>0</v>
      </c>
    </row>
    <row r="64" spans="1:16" ht="13.15">
      <c r="B64" s="263" t="s">
        <v>767</v>
      </c>
      <c r="C64" s="183"/>
      <c r="D64" s="248">
        <f>D62-D57</f>
        <v>0</v>
      </c>
      <c r="E64" s="248">
        <f>E62-E57</f>
        <v>0</v>
      </c>
      <c r="F64" s="248">
        <f>F62-F57</f>
        <v>0</v>
      </c>
      <c r="G64" s="249">
        <f>G62-G57</f>
        <v>0</v>
      </c>
      <c r="I64" s="145"/>
      <c r="J64" s="378" t="s">
        <v>446</v>
      </c>
      <c r="K64" s="378"/>
      <c r="L64" s="379"/>
      <c r="M64" s="171">
        <f>'2 - Informazioni Integrative'!D44</f>
        <v>0</v>
      </c>
      <c r="N64" s="171">
        <f>'2 - Informazioni Integrative'!E44</f>
        <v>0</v>
      </c>
      <c r="O64" s="171">
        <f>'2 - Informazioni Integrative'!F44</f>
        <v>0</v>
      </c>
      <c r="P64" s="171">
        <f>'2 - Informazioni Integrative'!G44</f>
        <v>0</v>
      </c>
    </row>
    <row r="65" spans="2:16" ht="13.8" thickBot="1">
      <c r="B65" s="251" t="s">
        <v>36</v>
      </c>
      <c r="C65" s="183"/>
      <c r="D65" s="252" t="str">
        <f>IF(D64&lt;&gt;0,"Non Bilanciato","Bilanciato")</f>
        <v>Bilanciato</v>
      </c>
      <c r="E65" s="252" t="str">
        <f>IF(E64&lt;&gt;0,"Non Bilanciato","Bilanciato")</f>
        <v>Bilanciato</v>
      </c>
      <c r="F65" s="252" t="str">
        <f>IF(F64&lt;&gt;0,"Non Bilanciato","Bilanciato")</f>
        <v>Bilanciato</v>
      </c>
      <c r="G65" s="253" t="str">
        <f>IF(G64&lt;&gt;0,"Non Bilanciato","Bilanciato")</f>
        <v>Bilanciato</v>
      </c>
      <c r="I65" s="147"/>
      <c r="J65" s="398" t="s">
        <v>447</v>
      </c>
      <c r="K65" s="398"/>
      <c r="L65" s="399"/>
      <c r="M65" s="174">
        <f>'2 - Informazioni Integrative'!D45</f>
        <v>0</v>
      </c>
      <c r="N65" s="174">
        <f>'2 - Informazioni Integrative'!E45</f>
        <v>0</v>
      </c>
      <c r="O65" s="174">
        <f>'2 - Informazioni Integrative'!F45</f>
        <v>0</v>
      </c>
      <c r="P65" s="174">
        <f>'2 - Informazioni Integrative'!G45</f>
        <v>0</v>
      </c>
    </row>
  </sheetData>
  <sheetProtection selectLockedCells="1" selectUnlockedCells="1"/>
  <mergeCells count="40">
    <mergeCell ref="J33:L33"/>
    <mergeCell ref="J32:L32"/>
    <mergeCell ref="J64:L64"/>
    <mergeCell ref="J65:L65"/>
    <mergeCell ref="I10:P10"/>
    <mergeCell ref="I27:P27"/>
    <mergeCell ref="I38:P38"/>
    <mergeCell ref="I51:P51"/>
    <mergeCell ref="J58:L58"/>
    <mergeCell ref="J59:L59"/>
    <mergeCell ref="J60:L60"/>
    <mergeCell ref="J61:L61"/>
    <mergeCell ref="J62:L62"/>
    <mergeCell ref="J63:L63"/>
    <mergeCell ref="J48:L48"/>
    <mergeCell ref="J54:L54"/>
    <mergeCell ref="J57:L57"/>
    <mergeCell ref="J42:L42"/>
    <mergeCell ref="J43:L43"/>
    <mergeCell ref="J34:L34"/>
    <mergeCell ref="J35:L35"/>
    <mergeCell ref="J36:L36"/>
    <mergeCell ref="J41:L41"/>
    <mergeCell ref="J55:L55"/>
    <mergeCell ref="J56:L56"/>
    <mergeCell ref="J12:L12"/>
    <mergeCell ref="J13:L13"/>
    <mergeCell ref="J14:L14"/>
    <mergeCell ref="J15:L15"/>
    <mergeCell ref="J16:L16"/>
    <mergeCell ref="J17:L17"/>
    <mergeCell ref="J23:L23"/>
    <mergeCell ref="J24:L24"/>
    <mergeCell ref="J30:L30"/>
    <mergeCell ref="J31:L31"/>
    <mergeCell ref="J18:L18"/>
    <mergeCell ref="J19:L19"/>
    <mergeCell ref="J20:L20"/>
    <mergeCell ref="J21:L21"/>
    <mergeCell ref="J22:L22"/>
  </mergeCells>
  <phoneticPr fontId="40" type="noConversion"/>
  <conditionalFormatting sqref="D64:G64">
    <cfRule type="cellIs" dxfId="1" priority="1" stopIfTrue="1" operator="notEqual">
      <formula>0</formula>
    </cfRule>
  </conditionalFormatting>
  <conditionalFormatting sqref="D65:G65">
    <cfRule type="cellIs" dxfId="0" priority="2" stopIfTrue="1" operator="equal">
      <formula>$AC$4</formula>
    </cfRule>
  </conditionalFormatting>
  <hyperlinks>
    <hyperlink ref="C4" location="'1 - Control Menu'!A1" display="Home" xr:uid="{00000000-0004-0000-0700-000000000000}"/>
    <hyperlink ref="C5" location="'6 - Key Financials'!A1" display="&gt;" xr:uid="{00000000-0004-0000-0700-000001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8"/>
  <dimension ref="A2:T13"/>
  <sheetViews>
    <sheetView zoomScaleNormal="100" workbookViewId="0"/>
  </sheetViews>
  <sheetFormatPr defaultColWidth="11.44140625" defaultRowHeight="12.55"/>
  <cols>
    <col min="1" max="1" width="6" style="209" customWidth="1"/>
    <col min="2" max="2" width="95.6640625" style="210" bestFit="1" customWidth="1"/>
    <col min="3" max="3" width="7.44140625" style="210" customWidth="1"/>
    <col min="4" max="4" width="5.5546875" style="210" bestFit="1" customWidth="1"/>
    <col min="5" max="12" width="8.44140625" style="210" customWidth="1"/>
    <col min="13" max="13" width="9.109375" style="210" customWidth="1"/>
    <col min="14" max="15" width="11.44140625" style="210"/>
    <col min="16" max="16" width="18.88671875" style="210" customWidth="1"/>
    <col min="17" max="18" width="11.44140625" style="210"/>
    <col min="19" max="19" width="18.88671875" style="210" customWidth="1"/>
    <col min="20" max="16384" width="11.44140625" style="210"/>
  </cols>
  <sheetData>
    <row r="2" spans="1:20">
      <c r="B2" s="265" t="s">
        <v>773</v>
      </c>
    </row>
    <row r="3" spans="1:20">
      <c r="D3" s="335" t="s">
        <v>294</v>
      </c>
      <c r="E3" s="336"/>
      <c r="F3" s="335" t="s">
        <v>294</v>
      </c>
      <c r="G3" s="336"/>
      <c r="H3" s="335" t="s">
        <v>294</v>
      </c>
      <c r="I3" s="336"/>
      <c r="J3" s="335" t="s">
        <v>294</v>
      </c>
      <c r="K3" s="336"/>
      <c r="L3" s="335" t="s">
        <v>294</v>
      </c>
    </row>
    <row r="4" spans="1:20">
      <c r="A4" s="211" t="s">
        <v>45</v>
      </c>
      <c r="B4" s="211" t="s">
        <v>46</v>
      </c>
      <c r="D4" s="337">
        <f>'1 - Schema CEE'!E2</f>
        <v>1</v>
      </c>
      <c r="E4" s="336"/>
      <c r="F4" s="337">
        <f>'1 - Schema CEE'!G2</f>
        <v>2</v>
      </c>
      <c r="G4" s="336"/>
      <c r="H4" s="337">
        <f>'1 - Schema CEE'!I2</f>
        <v>3</v>
      </c>
      <c r="I4" s="336"/>
      <c r="J4" s="337">
        <f>'1 - Schema CEE'!K2</f>
        <v>4</v>
      </c>
      <c r="K4" s="336"/>
      <c r="L4" s="337">
        <f>'1 - Schema CEE'!M2</f>
        <v>5</v>
      </c>
      <c r="N4" s="212" t="s">
        <v>368</v>
      </c>
    </row>
    <row r="5" spans="1:20">
      <c r="A5" s="213"/>
      <c r="B5" s="213"/>
      <c r="C5" s="213"/>
      <c r="D5" s="338"/>
      <c r="E5" s="338"/>
      <c r="F5" s="338"/>
      <c r="G5" s="338"/>
      <c r="H5" s="338"/>
      <c r="I5" s="338"/>
      <c r="J5" s="338"/>
      <c r="K5" s="338"/>
      <c r="L5" s="338"/>
      <c r="N5" s="214"/>
      <c r="O5" s="214"/>
      <c r="P5" s="214"/>
    </row>
    <row r="6" spans="1:20">
      <c r="B6" s="218"/>
      <c r="D6" s="339"/>
      <c r="E6" s="336"/>
      <c r="F6" s="340"/>
      <c r="G6" s="336"/>
      <c r="H6" s="340"/>
      <c r="I6" s="336"/>
      <c r="J6" s="340"/>
      <c r="K6" s="336"/>
      <c r="L6" s="340"/>
      <c r="N6" s="219"/>
    </row>
    <row r="7" spans="1:20" ht="13.15">
      <c r="B7" s="215" t="s">
        <v>818</v>
      </c>
      <c r="D7" s="339"/>
      <c r="E7" s="336"/>
      <c r="F7" s="340"/>
      <c r="G7" s="336"/>
      <c r="H7" s="340"/>
      <c r="I7" s="336"/>
      <c r="J7" s="340"/>
      <c r="K7" s="336"/>
      <c r="L7" s="340"/>
      <c r="N7" s="219"/>
    </row>
    <row r="8" spans="1:20">
      <c r="B8" s="218"/>
      <c r="D8" s="339"/>
      <c r="E8" s="336"/>
      <c r="F8" s="336"/>
      <c r="G8" s="336"/>
      <c r="H8" s="336"/>
      <c r="I8" s="336"/>
      <c r="J8" s="340"/>
      <c r="K8" s="336"/>
      <c r="L8" s="340"/>
      <c r="N8" s="219"/>
    </row>
    <row r="9" spans="1:20" ht="13.15">
      <c r="A9" s="321" t="s">
        <v>762</v>
      </c>
      <c r="B9" s="334" t="s">
        <v>832</v>
      </c>
      <c r="D9" s="339"/>
      <c r="E9" s="342"/>
      <c r="F9" s="341" t="e">
        <f>'5 - Statement Cash Flow'!D26/'4 - CE_VA'!E9</f>
        <v>#DIV/0!</v>
      </c>
      <c r="G9" s="343"/>
      <c r="H9" s="341" t="e">
        <f>'5 - Statement Cash Flow'!E26/'4 - CE_VA'!F9</f>
        <v>#DIV/0!</v>
      </c>
      <c r="I9" s="342"/>
      <c r="J9" s="341" t="e">
        <f>'5 - Statement Cash Flow'!F26/'4 - CE_VA'!G9</f>
        <v>#DIV/0!</v>
      </c>
      <c r="K9" s="344"/>
      <c r="L9" s="341" t="e">
        <f>'5 - Statement Cash Flow'!G26/'4 - CE_VA'!H9</f>
        <v>#DIV/0!</v>
      </c>
      <c r="N9" s="220" t="s">
        <v>834</v>
      </c>
      <c r="O9" s="216"/>
    </row>
    <row r="10" spans="1:20" ht="13.15">
      <c r="A10" s="217">
        <f>A9+1</f>
        <v>2</v>
      </c>
      <c r="B10" s="334" t="s">
        <v>833</v>
      </c>
      <c r="D10" s="339"/>
      <c r="E10" s="345"/>
      <c r="F10" s="346" t="e">
        <f>'5 - Statement Cash Flow'!D31/('4 - CE_VA'!E72+'5 - Statement Cash Flow'!M48)</f>
        <v>#DIV/0!</v>
      </c>
      <c r="G10" s="347"/>
      <c r="H10" s="346" t="e">
        <f>'5 - Statement Cash Flow'!E31/('4 - CE_VA'!F72+'5 - Statement Cash Flow'!N48)</f>
        <v>#DIV/0!</v>
      </c>
      <c r="I10" s="345"/>
      <c r="J10" s="346" t="e">
        <f>'5 - Statement Cash Flow'!F31/('4 - CE_VA'!G72+'5 - Statement Cash Flow'!O48)</f>
        <v>#DIV/0!</v>
      </c>
      <c r="K10" s="345"/>
      <c r="L10" s="346" t="e">
        <f>'5 - Statement Cash Flow'!G31/('4 - CE_VA'!H72+'5 - Statement Cash Flow'!P48)</f>
        <v>#DIV/0!</v>
      </c>
      <c r="N10" s="220" t="s">
        <v>420</v>
      </c>
      <c r="O10" s="216"/>
    </row>
    <row r="11" spans="1:20">
      <c r="D11" s="339"/>
      <c r="E11" s="336"/>
      <c r="F11" s="336"/>
      <c r="G11" s="336"/>
      <c r="H11" s="336"/>
      <c r="I11" s="336"/>
      <c r="J11" s="336"/>
      <c r="K11" s="336"/>
      <c r="L11" s="336"/>
      <c r="O11" s="221"/>
      <c r="P11" s="221"/>
      <c r="T11" s="221"/>
    </row>
    <row r="12" spans="1:20">
      <c r="D12" s="336"/>
      <c r="E12" s="336"/>
      <c r="F12" s="348"/>
      <c r="G12" s="336"/>
      <c r="H12" s="348"/>
      <c r="I12" s="348"/>
      <c r="J12" s="336"/>
      <c r="K12" s="348"/>
      <c r="L12" s="348"/>
      <c r="N12" s="221"/>
      <c r="O12" s="221"/>
      <c r="T12" s="221"/>
    </row>
    <row r="13" spans="1:20" s="214" customFormat="1" ht="8.15" customHeight="1">
      <c r="A13" s="213"/>
      <c r="B13" s="215"/>
      <c r="D13" s="349"/>
      <c r="E13" s="349"/>
      <c r="F13" s="349"/>
      <c r="G13" s="349"/>
      <c r="H13" s="349"/>
      <c r="I13" s="349"/>
      <c r="J13" s="349"/>
      <c r="K13" s="349"/>
      <c r="L13" s="349"/>
    </row>
  </sheetData>
  <sheetProtection selectLockedCells="1" selectUnlockedCells="1"/>
  <phoneticPr fontId="40" type="noConversion"/>
  <pageMargins left="0.7" right="0.7" top="0.75" bottom="0.75" header="0.3" footer="0.3"/>
  <pageSetup paperSize="9" orientation="portrait" horizontalDpi="4294967293" verticalDpi="429496729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9</vt:i4>
      </vt:variant>
      <vt:variant>
        <vt:lpstr>Intervalli denominati</vt:lpstr>
      </vt:variant>
      <vt:variant>
        <vt:i4>2</vt:i4>
      </vt:variant>
    </vt:vector>
  </HeadingPairs>
  <TitlesOfParts>
    <vt:vector size="11" baseType="lpstr">
      <vt:lpstr>Welcome</vt:lpstr>
      <vt:lpstr>Menu</vt:lpstr>
      <vt:lpstr>PRESENTAZIONE</vt:lpstr>
      <vt:lpstr>1 - Schema CEE</vt:lpstr>
      <vt:lpstr>2 - Informazioni Integrative</vt:lpstr>
      <vt:lpstr>3 - SP Gest</vt:lpstr>
      <vt:lpstr>4 - CE_VA</vt:lpstr>
      <vt:lpstr>5 - Statement Cash Flow</vt:lpstr>
      <vt:lpstr>6 - Indici</vt:lpstr>
      <vt:lpstr>'1 - Schema CEE'!Area_stampa</vt:lpstr>
      <vt:lpstr>'2 - Informazioni Integrative'!Area_stampa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Analisi dei flussi di cassa</dc:title>
  <dc:subject/>
  <dc:creator>Andrea Quintiliani</dc:creator>
  <cp:keywords/>
  <dc:description/>
  <cp:lastModifiedBy>Andrea Quintiliani</cp:lastModifiedBy>
  <cp:lastPrinted>2007-11-12T21:54:20Z</cp:lastPrinted>
  <dcterms:created xsi:type="dcterms:W3CDTF">2002-03-04T14:14:40Z</dcterms:created>
  <dcterms:modified xsi:type="dcterms:W3CDTF">2025-11-13T11:27:11Z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utore">
    <vt:lpwstr>Andrea Quintiliani</vt:lpwstr>
  </property>
</Properties>
</file>