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drea Quintiliani\Desktop\Finanza Aziendale_DEC_AA25_26\D_Simulazioni\"/>
    </mc:Choice>
  </mc:AlternateContent>
  <xr:revisionPtr revIDLastSave="0" documentId="13_ncr:1_{C0C4F54A-4831-4678-B56A-7B16AC7E4500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Copertina" sheetId="4" r:id="rId1"/>
    <sheet name="Rendite" sheetId="1" r:id="rId2"/>
  </sheets>
  <externalReferences>
    <externalReference r:id="rId3"/>
  </externalReferences>
  <definedNames>
    <definedName name="Compounding">'[1]5-2'!#REF!</definedName>
  </definedNames>
  <calcPr calcId="191029" iterate="1" iterateCount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1" l="1"/>
  <c r="J9" i="1"/>
  <c r="K9" i="1"/>
  <c r="L9" i="1"/>
  <c r="M9" i="1"/>
  <c r="I9" i="1"/>
  <c r="H10" i="1"/>
  <c r="J10" i="1"/>
  <c r="K10" i="1"/>
  <c r="I10" i="1"/>
  <c r="E46" i="1"/>
  <c r="E47" i="1"/>
  <c r="E48" i="1"/>
  <c r="E66" i="1"/>
  <c r="E67" i="1"/>
  <c r="E68" i="1"/>
  <c r="G73" i="1"/>
  <c r="E103" i="1"/>
  <c r="E105" i="1"/>
  <c r="E96" i="1"/>
  <c r="E98" i="1"/>
  <c r="E89" i="1"/>
  <c r="E91" i="1"/>
  <c r="F35" i="1"/>
  <c r="F37" i="1"/>
  <c r="F27" i="1"/>
  <c r="F29" i="1"/>
  <c r="F19" i="1"/>
  <c r="F21" i="1"/>
  <c r="F11" i="1"/>
  <c r="F13" i="1"/>
  <c r="M10" i="1"/>
  <c r="N9" i="1"/>
  <c r="O9" i="1"/>
  <c r="L10" i="1"/>
  <c r="I68" i="1"/>
  <c r="E71" i="1"/>
  <c r="H71" i="1"/>
  <c r="E72" i="1"/>
  <c r="E73" i="1"/>
  <c r="E51" i="1"/>
  <c r="E52" i="1"/>
  <c r="E53" i="1"/>
  <c r="F38" i="1"/>
  <c r="F39" i="1"/>
  <c r="P9" i="1"/>
  <c r="O10" i="1"/>
  <c r="N10" i="1"/>
  <c r="I73" i="1"/>
  <c r="E76" i="1"/>
  <c r="H76" i="1"/>
  <c r="E82" i="1"/>
  <c r="E77" i="1"/>
  <c r="E56" i="1"/>
  <c r="E59" i="1"/>
  <c r="E57" i="1"/>
  <c r="Q9" i="1"/>
  <c r="P10" i="1"/>
  <c r="R9" i="1"/>
  <c r="Q10" i="1"/>
  <c r="R10" i="1"/>
  <c r="S9" i="1"/>
  <c r="S10" i="1"/>
  <c r="T9" i="1"/>
  <c r="U9" i="1"/>
  <c r="T10" i="1"/>
  <c r="V9" i="1"/>
  <c r="U10" i="1"/>
  <c r="V10" i="1"/>
  <c r="W9" i="1"/>
  <c r="X9" i="1"/>
  <c r="W10" i="1"/>
  <c r="Y9" i="1"/>
  <c r="X10" i="1"/>
  <c r="Y10" i="1"/>
  <c r="Z9" i="1"/>
  <c r="AA9" i="1"/>
  <c r="Z10" i="1"/>
  <c r="AB9" i="1"/>
  <c r="AA10" i="1"/>
  <c r="AC9" i="1"/>
  <c r="AB10" i="1"/>
  <c r="AC10" i="1"/>
  <c r="AD9" i="1"/>
  <c r="AD10" i="1"/>
  <c r="AE9" i="1"/>
  <c r="AE10" i="1"/>
  <c r="AF9" i="1"/>
  <c r="AG9" i="1"/>
  <c r="AG10" i="1"/>
  <c r="AF10" i="1"/>
</calcChain>
</file>

<file path=xl/sharedStrings.xml><?xml version="1.0" encoding="utf-8"?>
<sst xmlns="http://schemas.openxmlformats.org/spreadsheetml/2006/main" count="134" uniqueCount="72">
  <si>
    <t>Disponibilità oggi</t>
  </si>
  <si>
    <t>Tasso di interesse di mercato</t>
  </si>
  <si>
    <t>(fattore di capitalizzazione)</t>
  </si>
  <si>
    <t>r</t>
  </si>
  <si>
    <t>1+r</t>
  </si>
  <si>
    <t>Disponibilità tra un anno</t>
  </si>
  <si>
    <t>(€ 1.000)*(1+r)</t>
  </si>
  <si>
    <r>
      <t>(1+r)</t>
    </r>
    <r>
      <rPr>
        <b/>
        <vertAlign val="superscript"/>
        <sz val="10"/>
        <rFont val="Arial"/>
        <family val="2"/>
      </rPr>
      <t>2</t>
    </r>
  </si>
  <si>
    <t>Disponibilità tra due anni</t>
  </si>
  <si>
    <r>
      <t>(€ 1.000)*(1+r)</t>
    </r>
    <r>
      <rPr>
        <b/>
        <vertAlign val="superscript"/>
        <sz val="10"/>
        <rFont val="Arial"/>
        <family val="2"/>
      </rPr>
      <t>2</t>
    </r>
  </si>
  <si>
    <t>(€ 1.100)*(1+r)</t>
  </si>
  <si>
    <t>(1+r)</t>
  </si>
  <si>
    <t>(fattore annuo di capitalizzazione)</t>
  </si>
  <si>
    <r>
      <t>(€ 1.000)*(1+r)</t>
    </r>
    <r>
      <rPr>
        <b/>
        <vertAlign val="superscript"/>
        <sz val="10"/>
        <rFont val="Arial"/>
        <family val="2"/>
      </rPr>
      <t>7</t>
    </r>
  </si>
  <si>
    <r>
      <t>(€ 1.000)*(1+r)</t>
    </r>
    <r>
      <rPr>
        <b/>
        <vertAlign val="superscript"/>
        <sz val="10"/>
        <rFont val="Arial"/>
        <family val="2"/>
      </rPr>
      <t>20</t>
    </r>
  </si>
  <si>
    <t>Disponibilità tra 7 anni</t>
  </si>
  <si>
    <t>Disponibilità tra 20 anni</t>
  </si>
  <si>
    <t>75 anni</t>
  </si>
  <si>
    <r>
      <t>(€ 1.000)*(1+r)</t>
    </r>
    <r>
      <rPr>
        <b/>
        <vertAlign val="superscript"/>
        <sz val="10"/>
        <rFont val="Arial"/>
        <family val="2"/>
      </rPr>
      <t>75</t>
    </r>
  </si>
  <si>
    <t>Interesse annuale</t>
  </si>
  <si>
    <t>Rata</t>
  </si>
  <si>
    <t>Primo anno</t>
  </si>
  <si>
    <t>Secondo anno</t>
  </si>
  <si>
    <t>Investimento (capitale) in banca</t>
  </si>
  <si>
    <t>C / (r-g)</t>
  </si>
  <si>
    <t>Terzo anno</t>
  </si>
  <si>
    <t>P+C</t>
  </si>
  <si>
    <t>C = P*r</t>
  </si>
  <si>
    <t>Interesse semplice</t>
  </si>
  <si>
    <t>Tasso percentuale annuo (TPA)</t>
  </si>
  <si>
    <t>Tasso percentuale annuo (TPA) a capitalizzazione mensile</t>
  </si>
  <si>
    <t>Interesse mensile (6% / 12)</t>
  </si>
  <si>
    <t xml:space="preserve">Tasso annuo effettivo (TAE) </t>
  </si>
  <si>
    <t>a</t>
  </si>
  <si>
    <t>a/12</t>
  </si>
  <si>
    <t>((1+a/12)^12)-1</t>
  </si>
  <si>
    <t>Tasso percentuale annuo (TPA) a capitalizzazione semestrale</t>
  </si>
  <si>
    <t>a/2</t>
  </si>
  <si>
    <t>((1+a/2)^2)-1</t>
  </si>
  <si>
    <t>Tasso percentuale annuo (TPA) a capitalizzazione giornaliera</t>
  </si>
  <si>
    <t>a/365</t>
  </si>
  <si>
    <t>Interesse giornaliero (6% / 365)</t>
  </si>
  <si>
    <t>((1+a/365)^365)-1</t>
  </si>
  <si>
    <t>Interesse semestrale (6% / 2)</t>
  </si>
  <si>
    <t>Importo Prelevato €</t>
  </si>
  <si>
    <t>Var. Interesse guadagnato %</t>
  </si>
  <si>
    <t>Var. Importo Prelevato % (g)</t>
  </si>
  <si>
    <t>P1</t>
  </si>
  <si>
    <t>P2 = (€105-€3)</t>
  </si>
  <si>
    <t>P3 = (€107,10-€3,06)</t>
  </si>
  <si>
    <t xml:space="preserve">C= </t>
  </si>
  <si>
    <t>rP1-gP1 = P1*(r-g)</t>
  </si>
  <si>
    <t>P1; VA ( C all'infinito)</t>
  </si>
  <si>
    <t>RENDITA PERPETUA CRESCENTE</t>
  </si>
  <si>
    <t>TASSO ANNUO EFFETTIVO</t>
  </si>
  <si>
    <r>
      <rPr>
        <b/>
        <sz val="10"/>
        <rFont val="Arial"/>
        <family val="2"/>
      </rPr>
      <t xml:space="preserve">N.b. </t>
    </r>
    <r>
      <rPr>
        <sz val="10"/>
        <rFont val="Arial"/>
        <family val="2"/>
      </rPr>
      <t>Dati input (celle verdi)</t>
    </r>
  </si>
  <si>
    <t>LA POTENZA DELLA CAPITALIZZAZIONE</t>
  </si>
  <si>
    <t>RENDITA PERPETUA COSTANTE</t>
  </si>
  <si>
    <t>P</t>
  </si>
  <si>
    <t>P = (€105-€5)</t>
  </si>
  <si>
    <t>C / r</t>
  </si>
  <si>
    <t>n anni</t>
  </si>
  <si>
    <t>VA (C all'infinito)</t>
  </si>
  <si>
    <t>Var capitale depositato/reinvestito (%)</t>
  </si>
  <si>
    <t>n</t>
  </si>
  <si>
    <r>
      <t>(1+r)</t>
    </r>
    <r>
      <rPr>
        <vertAlign val="superscript"/>
        <sz val="10"/>
        <rFont val="Arial"/>
        <family val="2"/>
      </rPr>
      <t>n</t>
    </r>
  </si>
  <si>
    <t>Interesse Guadagnato (Rendita)</t>
  </si>
  <si>
    <t>Autore:</t>
  </si>
  <si>
    <t>Prof. Andrea Quintiliani</t>
  </si>
  <si>
    <t xml:space="preserve">
Email: andrea.quintiliani@unich.it
</t>
  </si>
  <si>
    <t>Versione 2024/01</t>
  </si>
  <si>
    <t xml:space="preserve">Il software è un'applicazione ad uso PERSONALE dell'Autore e degli Studenti del Corso "Finanza Aziendale" (Unich)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</si>
</sst>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€&quot;\ #,##0.00"/>
    <numFmt numFmtId="165" formatCode="0.0000%"/>
    <numFmt numFmtId="166" formatCode="0.000"/>
    <numFmt numFmtId="167" formatCode="0.000000%"/>
    <numFmt numFmtId="168" formatCode="#,##0.00\ &quot;€&quot;"/>
    <numFmt numFmtId="169" formatCode="[$-410]d\-mmm\-yy;@"/>
  </numFmts>
  <fonts count="14" x14ac:knownFonts="1">
    <font>
      <sz val="10"/>
      <name val="Arial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color rgb="FFC00000"/>
      <name val="Arial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"/>
      <family val="2"/>
    </font>
    <font>
      <b/>
      <i/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top"/>
    </xf>
    <xf numFmtId="0" fontId="3" fillId="0" borderId="0"/>
  </cellStyleXfs>
  <cellXfs count="5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2" fontId="0" fillId="2" borderId="0" xfId="0" applyNumberFormat="1" applyFill="1"/>
    <xf numFmtId="0" fontId="1" fillId="2" borderId="0" xfId="0" applyFont="1" applyFill="1" applyAlignment="1">
      <alignment horizontal="center"/>
    </xf>
    <xf numFmtId="164" fontId="0" fillId="2" borderId="0" xfId="0" applyNumberFormat="1" applyFill="1"/>
    <xf numFmtId="0" fontId="1" fillId="2" borderId="0" xfId="0" applyFont="1" applyFill="1"/>
    <xf numFmtId="164" fontId="0" fillId="2" borderId="0" xfId="0" applyNumberFormat="1" applyFill="1" applyAlignment="1">
      <alignment horizontal="right"/>
    </xf>
    <xf numFmtId="2" fontId="0" fillId="2" borderId="0" xfId="0" applyNumberFormat="1" applyFill="1" applyAlignment="1">
      <alignment horizontal="right"/>
    </xf>
    <xf numFmtId="164" fontId="1" fillId="2" borderId="0" xfId="0" applyNumberFormat="1" applyFont="1" applyFill="1"/>
    <xf numFmtId="0" fontId="0" fillId="2" borderId="1" xfId="0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164" fontId="1" fillId="2" borderId="2" xfId="0" applyNumberFormat="1" applyFont="1" applyFill="1" applyBorder="1"/>
    <xf numFmtId="0" fontId="1" fillId="2" borderId="0" xfId="0" applyFont="1" applyFill="1" applyAlignment="1">
      <alignment horizontal="right"/>
    </xf>
    <xf numFmtId="0" fontId="0" fillId="2" borderId="2" xfId="0" applyFill="1" applyBorder="1" applyAlignment="1">
      <alignment horizontal="center"/>
    </xf>
    <xf numFmtId="10" fontId="0" fillId="2" borderId="0" xfId="0" applyNumberFormat="1" applyFill="1"/>
    <xf numFmtId="9" fontId="1" fillId="2" borderId="0" xfId="0" applyNumberFormat="1" applyFont="1" applyFill="1" applyAlignment="1">
      <alignment horizontal="center"/>
    </xf>
    <xf numFmtId="10" fontId="1" fillId="2" borderId="0" xfId="0" applyNumberFormat="1" applyFont="1" applyFill="1" applyAlignment="1">
      <alignment horizontal="center"/>
    </xf>
    <xf numFmtId="166" fontId="0" fillId="2" borderId="0" xfId="0" applyNumberFormat="1" applyFill="1"/>
    <xf numFmtId="165" fontId="1" fillId="2" borderId="0" xfId="0" applyNumberFormat="1" applyFont="1" applyFill="1" applyAlignment="1">
      <alignment horizontal="center"/>
    </xf>
    <xf numFmtId="167" fontId="0" fillId="2" borderId="0" xfId="0" applyNumberFormat="1" applyFill="1"/>
    <xf numFmtId="164" fontId="1" fillId="3" borderId="0" xfId="0" applyNumberFormat="1" applyFont="1" applyFill="1" applyAlignment="1">
      <alignment horizontal="center"/>
    </xf>
    <xf numFmtId="0" fontId="3" fillId="5" borderId="0" xfId="1" applyFill="1">
      <alignment vertical="top"/>
    </xf>
    <xf numFmtId="164" fontId="1" fillId="6" borderId="1" xfId="0" applyNumberFormat="1" applyFont="1" applyFill="1" applyBorder="1" applyAlignment="1">
      <alignment horizontal="right"/>
    </xf>
    <xf numFmtId="9" fontId="1" fillId="6" borderId="0" xfId="0" applyNumberFormat="1" applyFont="1" applyFill="1"/>
    <xf numFmtId="10" fontId="1" fillId="6" borderId="0" xfId="0" applyNumberFormat="1" applyFont="1" applyFill="1" applyAlignment="1">
      <alignment horizontal="center"/>
    </xf>
    <xf numFmtId="164" fontId="0" fillId="6" borderId="0" xfId="0" applyNumberFormat="1" applyFill="1" applyAlignment="1">
      <alignment horizontal="right"/>
    </xf>
    <xf numFmtId="10" fontId="0" fillId="6" borderId="0" xfId="0" applyNumberFormat="1" applyFill="1"/>
    <xf numFmtId="0" fontId="6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10" fontId="0" fillId="6" borderId="3" xfId="0" applyNumberFormat="1" applyFill="1" applyBorder="1"/>
    <xf numFmtId="168" fontId="0" fillId="2" borderId="3" xfId="0" applyNumberFormat="1" applyFill="1" applyBorder="1"/>
    <xf numFmtId="0" fontId="0" fillId="2" borderId="3" xfId="0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164" fontId="4" fillId="6" borderId="3" xfId="0" applyNumberFormat="1" applyFont="1" applyFill="1" applyBorder="1" applyAlignment="1">
      <alignment horizontal="right"/>
    </xf>
    <xf numFmtId="0" fontId="7" fillId="2" borderId="0" xfId="2" applyFont="1" applyFill="1" applyAlignment="1">
      <alignment horizontal="left" vertical="center"/>
    </xf>
    <xf numFmtId="0" fontId="8" fillId="2" borderId="0" xfId="2" applyFont="1" applyFill="1" applyAlignment="1">
      <alignment vertical="center"/>
    </xf>
    <xf numFmtId="0" fontId="9" fillId="2" borderId="0" xfId="2" applyFont="1" applyFill="1" applyAlignment="1">
      <alignment horizontal="left" vertical="center" indent="1"/>
    </xf>
    <xf numFmtId="0" fontId="10" fillId="2" borderId="0" xfId="2" applyFont="1" applyFill="1" applyAlignment="1">
      <alignment vertical="center"/>
    </xf>
    <xf numFmtId="0" fontId="11" fillId="2" borderId="0" xfId="2" applyFont="1" applyFill="1" applyAlignment="1">
      <alignment horizontal="left" vertical="center"/>
    </xf>
    <xf numFmtId="0" fontId="12" fillId="5" borderId="0" xfId="1" applyFont="1" applyFill="1">
      <alignment vertical="top"/>
    </xf>
    <xf numFmtId="0" fontId="9" fillId="2" borderId="0" xfId="2" applyFont="1" applyFill="1" applyAlignment="1">
      <alignment vertical="center"/>
    </xf>
    <xf numFmtId="0" fontId="13" fillId="2" borderId="0" xfId="2" applyFont="1" applyFill="1" applyAlignment="1">
      <alignment horizontal="right" vertical="center"/>
    </xf>
    <xf numFmtId="169" fontId="7" fillId="2" borderId="0" xfId="2" applyNumberFormat="1" applyFont="1" applyFill="1" applyAlignment="1">
      <alignment horizontal="left" vertical="center"/>
    </xf>
    <xf numFmtId="0" fontId="9" fillId="2" borderId="0" xfId="2" applyFont="1" applyFill="1" applyAlignment="1">
      <alignment horizontal="left" vertical="center"/>
    </xf>
    <xf numFmtId="0" fontId="1" fillId="4" borderId="1" xfId="0" applyFont="1" applyFill="1" applyBorder="1" applyAlignment="1">
      <alignment horizontal="center" textRotation="90"/>
    </xf>
    <xf numFmtId="0" fontId="1" fillId="4" borderId="0" xfId="0" applyFont="1" applyFill="1" applyAlignment="1">
      <alignment horizontal="center" textRotation="90"/>
    </xf>
    <xf numFmtId="0" fontId="1" fillId="4" borderId="2" xfId="0" applyFont="1" applyFill="1" applyBorder="1" applyAlignment="1">
      <alignment horizontal="center" textRotation="90"/>
    </xf>
    <xf numFmtId="0" fontId="1" fillId="4" borderId="1" xfId="0" applyFont="1" applyFill="1" applyBorder="1" applyAlignment="1">
      <alignment horizontal="center" vertical="center" textRotation="90"/>
    </xf>
    <xf numFmtId="0" fontId="1" fillId="4" borderId="0" xfId="0" applyFont="1" applyFill="1" applyAlignment="1">
      <alignment horizontal="center" vertical="center" textRotation="90"/>
    </xf>
    <xf numFmtId="0" fontId="1" fillId="4" borderId="2" xfId="0" applyFont="1" applyFill="1" applyBorder="1" applyAlignment="1">
      <alignment horizontal="center" vertical="center" textRotation="90"/>
    </xf>
  </cellXfs>
  <cellStyles count="3">
    <cellStyle name="Normale" xfId="0" builtinId="0"/>
    <cellStyle name="Normale 2" xfId="1" xr:uid="{00000000-0005-0000-0000-000001000000}"/>
    <cellStyle name="Normale 3" xfId="2" xr:uid="{964001B1-19EC-4897-8B21-F1A7782C10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Progressione geometrica</a:t>
            </a:r>
            <a:r>
              <a:rPr lang="it-IT" baseline="0"/>
              <a:t> (</a:t>
            </a:r>
            <a:r>
              <a:rPr lang="it-IT"/>
              <a:t>esponenziale)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Rendite!$G$10</c:f>
              <c:strCache>
                <c:ptCount val="1"/>
                <c:pt idx="0">
                  <c:v>(1+r)n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Rendite!$H$9:$AG$9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cat>
          <c:val>
            <c:numRef>
              <c:f>Rendite!$H$10:$AG$10</c:f>
              <c:numCache>
                <c:formatCode>#,##0.00\ "€"</c:formatCode>
                <c:ptCount val="26"/>
                <c:pt idx="0" formatCode="&quot;€&quot;\ #,##0.00">
                  <c:v>1000</c:v>
                </c:pt>
                <c:pt idx="1">
                  <c:v>1100</c:v>
                </c:pt>
                <c:pt idx="2">
                  <c:v>1210.0000000000002</c:v>
                </c:pt>
                <c:pt idx="3">
                  <c:v>1331.0000000000005</c:v>
                </c:pt>
                <c:pt idx="4">
                  <c:v>1464.1000000000004</c:v>
                </c:pt>
                <c:pt idx="5">
                  <c:v>1610.5100000000004</c:v>
                </c:pt>
                <c:pt idx="6">
                  <c:v>1771.5610000000008</c:v>
                </c:pt>
                <c:pt idx="7">
                  <c:v>1948.7171000000012</c:v>
                </c:pt>
                <c:pt idx="8">
                  <c:v>2143.5888100000011</c:v>
                </c:pt>
                <c:pt idx="9">
                  <c:v>2357.9476910000017</c:v>
                </c:pt>
                <c:pt idx="10">
                  <c:v>2593.7424601000021</c:v>
                </c:pt>
                <c:pt idx="11">
                  <c:v>2853.1167061100023</c:v>
                </c:pt>
                <c:pt idx="12">
                  <c:v>3138.4283767210027</c:v>
                </c:pt>
                <c:pt idx="13">
                  <c:v>3452.271214393103</c:v>
                </c:pt>
                <c:pt idx="14">
                  <c:v>3797.4983358324139</c:v>
                </c:pt>
                <c:pt idx="15">
                  <c:v>4177.248169415655</c:v>
                </c:pt>
                <c:pt idx="16">
                  <c:v>4594.9729863572211</c:v>
                </c:pt>
                <c:pt idx="17">
                  <c:v>5054.4702849929436</c:v>
                </c:pt>
                <c:pt idx="18">
                  <c:v>5559.9173134922376</c:v>
                </c:pt>
                <c:pt idx="19">
                  <c:v>6115.9090448414636</c:v>
                </c:pt>
                <c:pt idx="20">
                  <c:v>6727.4999493256091</c:v>
                </c:pt>
                <c:pt idx="21">
                  <c:v>7400.2499442581711</c:v>
                </c:pt>
                <c:pt idx="22">
                  <c:v>8140.2749386839887</c:v>
                </c:pt>
                <c:pt idx="23">
                  <c:v>8954.3024325523893</c:v>
                </c:pt>
                <c:pt idx="24">
                  <c:v>9849.7326758076269</c:v>
                </c:pt>
                <c:pt idx="25">
                  <c:v>10834.705943388391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2-41D4-8CAE-58B0732B6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1086484032"/>
        <c:axId val="1"/>
      </c:lineChart>
      <c:catAx>
        <c:axId val="1086484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(1+0,10)</a:t>
                </a:r>
                <a:r>
                  <a:rPr lang="it-IT" baseline="30000"/>
                  <a:t>n</a:t>
                </a:r>
              </a:p>
            </c:rich>
          </c:tx>
          <c:layout>
            <c:manualLayout>
              <c:xMode val="edge"/>
              <c:yMode val="edge"/>
              <c:x val="2.89304678499346E-2"/>
              <c:y val="0.3319134587343248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&quot;€&quot;\ 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648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120650</xdr:colOff>
      <xdr:row>14</xdr:row>
      <xdr:rowOff>22225</xdr:rowOff>
    </xdr:from>
    <xdr:to>
      <xdr:col>10</xdr:col>
      <xdr:colOff>466718</xdr:colOff>
      <xdr:row>22</xdr:row>
      <xdr:rowOff>3175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FB6A425-1915-7EC1-D8EC-AB1A3414E9E0}"/>
            </a:ext>
          </a:extLst>
        </xdr:cNvPr>
        <xdr:cNvSpPr>
          <a:spLocks noChangeArrowheads="1"/>
        </xdr:cNvSpPr>
      </xdr:nvSpPr>
      <xdr:spPr bwMode="auto">
        <a:xfrm>
          <a:off x="780608" y="2407616"/>
          <a:ext cx="6285693" cy="1253159"/>
        </a:xfrm>
        <a:prstGeom prst="rect">
          <a:avLst/>
        </a:prstGeom>
        <a:solidFill>
          <a:sysClr val="window" lastClr="FFFFFF"/>
        </a:solidFill>
        <a:ln w="50800" algn="ctr">
          <a:solidFill>
            <a:schemeClr val="accent2"/>
          </a:solidFill>
          <a:miter lim="800000"/>
          <a:headEnd/>
          <a:tailEnd/>
        </a:ln>
        <a:effectLst/>
      </xdr:spPr>
      <xdr:txBody>
        <a:bodyPr wrap="square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it-IT" sz="1800" b="0" i="0" baseline="0">
              <a:solidFill>
                <a:schemeClr val="tx1"/>
              </a:solidFill>
              <a:effectLst>
                <a:outerShdw blurRad="38100" dist="38100" dir="2700000" algn="tl">
                  <a:srgbClr val="000000"/>
                </a:outerShdw>
              </a:effectLst>
              <a:latin typeface="Arial" charset="0"/>
            </a:rPr>
            <a:t>Finanza Aziendale</a:t>
          </a:r>
        </a:p>
        <a:p>
          <a:pPr algn="ctr">
            <a:defRPr/>
          </a:pPr>
          <a:endParaRPr lang="it-IT" sz="1800" b="0" i="0" baseline="0">
            <a:solidFill>
              <a:schemeClr val="hlink"/>
            </a:solidFill>
            <a:effectLst>
              <a:outerShdw blurRad="38100" dist="38100" dir="2700000" algn="tl">
                <a:srgbClr val="000000"/>
              </a:outerShdw>
            </a:effectLst>
            <a:latin typeface="Arial" charset="0"/>
          </a:endParaRPr>
        </a:p>
        <a:p>
          <a:pPr algn="ctr">
            <a:defRPr/>
          </a:pPr>
          <a:r>
            <a:rPr lang="it-IT" sz="1800" b="0" i="0" baseline="0">
              <a:solidFill>
                <a:srgbClr val="C00000"/>
              </a:solidFill>
              <a:effectLst>
                <a:outerShdw blurRad="38100" dist="38100" dir="2700000" algn="tl">
                  <a:srgbClr val="000000"/>
                </a:outerShdw>
              </a:effectLst>
              <a:latin typeface="Arial" charset="0"/>
            </a:rPr>
            <a:t>Il valore temporale del denaro</a:t>
          </a:r>
        </a:p>
      </xdr:txBody>
    </xdr:sp>
    <xdr:clientData/>
  </xdr:twoCellAnchor>
  <xdr:twoCellAnchor>
    <xdr:from>
      <xdr:col>0</xdr:col>
      <xdr:colOff>349858</xdr:colOff>
      <xdr:row>3</xdr:row>
      <xdr:rowOff>79513</xdr:rowOff>
    </xdr:from>
    <xdr:to>
      <xdr:col>10</xdr:col>
      <xdr:colOff>588396</xdr:colOff>
      <xdr:row>13</xdr:row>
      <xdr:rowOff>47786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40706E46-CD8A-4C80-9810-65A7F8C1F173}"/>
            </a:ext>
          </a:extLst>
        </xdr:cNvPr>
        <xdr:cNvSpPr>
          <a:spLocks noChangeArrowheads="1"/>
        </xdr:cNvSpPr>
      </xdr:nvSpPr>
      <xdr:spPr bwMode="auto">
        <a:xfrm>
          <a:off x="349858" y="556591"/>
          <a:ext cx="6838121" cy="171756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square" anchor="b">
          <a:no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4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1" i="0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>
                <a:outerShdw blurRad="38100" dist="38100" dir="2700000" algn="tl">
                  <a:srgbClr val="C0C0C0"/>
                </a:outerShdw>
              </a:effectLst>
              <a:uLnTx/>
              <a:uFillTx/>
              <a:latin typeface="Arial" charset="0"/>
              <a:ea typeface="+mn-ea"/>
              <a:cs typeface="+mn-cs"/>
            </a:rPr>
            <a:t>Università degli Studi "G. d'Annunzio" Chieti – Pescara</a:t>
          </a: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0" i="0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Dipartimento di Economia (DEC)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0" i="0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CdS Triennale (L-33) in ECONOMIA E COMMERCIO (CLEC)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0" i="0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Percorso: Economia e Finanza </a:t>
          </a: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2500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1" i="0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Insegnamento di: Finanza Aziendale – 9 CFU</a:t>
          </a: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2500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it-IT" sz="1600" b="0" i="1" u="none" strike="noStrike" kern="1200" cap="none" spc="0" normalizeH="0" baseline="0" noProof="0" dirty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A.A. 2025/2026</a:t>
          </a:r>
          <a:endParaRPr lang="it-IT" sz="16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596900</xdr:colOff>
      <xdr:row>12</xdr:row>
      <xdr:rowOff>82550</xdr:rowOff>
    </xdr:from>
    <xdr:to>
      <xdr:col>14</xdr:col>
      <xdr:colOff>44450</xdr:colOff>
      <xdr:row>28</xdr:row>
      <xdr:rowOff>158750</xdr:rowOff>
    </xdr:to>
    <xdr:graphicFrame macro="">
      <xdr:nvGraphicFramePr>
        <xdr:cNvPr id="2056" name="Grafico 1">
          <a:extLst>
            <a:ext uri="{FF2B5EF4-FFF2-40B4-BE49-F238E27FC236}">
              <a16:creationId xmlns:a16="http://schemas.microsoft.com/office/drawing/2014/main" id="{01135848-2AE7-F01F-0BB3-041EB4CCC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Untitled\Documents%20and%20Settings\Nicole\My%20Documents\GreenPenQA\Jobs\Spoke&amp;Wheel\Berk_DeMarzo\Excel_Spreadsheets_Sols\XLS\chapter%205%20revision%203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5-2"/>
      <sheetName val="5-3"/>
      <sheetName val="5-7"/>
      <sheetName val="5-14"/>
      <sheetName val="5-15"/>
      <sheetName val="5-17"/>
      <sheetName val="5-18"/>
      <sheetName val="5-25"/>
      <sheetName val="5-26"/>
      <sheetName val="5-27"/>
      <sheetName val="5-2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J29"/>
  <sheetViews>
    <sheetView showRowColHeaders="0" tabSelected="1" workbookViewId="0">
      <selection activeCell="L5" sqref="L5"/>
    </sheetView>
  </sheetViews>
  <sheetFormatPr defaultColWidth="9.21875" defaultRowHeight="12.55" x14ac:dyDescent="0.2"/>
  <cols>
    <col min="1" max="16384" width="9.21875" style="24"/>
  </cols>
  <sheetData>
    <row r="6" ht="18.8" customHeight="1" x14ac:dyDescent="0.2"/>
    <row r="8" ht="18.8" customHeight="1" x14ac:dyDescent="0.2"/>
    <row r="25" spans="2:10" ht="14.4" x14ac:dyDescent="0.2">
      <c r="B25" s="39" t="s">
        <v>67</v>
      </c>
      <c r="C25" s="40"/>
      <c r="D25" s="40"/>
      <c r="E25" s="41"/>
      <c r="F25" s="41"/>
      <c r="G25" s="40"/>
      <c r="H25" s="40"/>
      <c r="I25" s="40"/>
      <c r="J25" s="42"/>
    </row>
    <row r="26" spans="2:10" ht="14.4" x14ac:dyDescent="0.2">
      <c r="B26" s="43" t="s">
        <v>68</v>
      </c>
      <c r="C26" s="44"/>
      <c r="D26" s="44"/>
      <c r="E26" s="45"/>
      <c r="F26" s="40"/>
      <c r="G26" s="40"/>
      <c r="H26" s="40"/>
      <c r="I26" s="40"/>
      <c r="J26" s="46"/>
    </row>
    <row r="27" spans="2:10" ht="14.4" x14ac:dyDescent="0.2">
      <c r="B27" s="40" t="s">
        <v>69</v>
      </c>
      <c r="C27" s="42"/>
      <c r="D27" s="42"/>
      <c r="E27" s="42"/>
      <c r="F27" s="42"/>
      <c r="G27" s="42"/>
      <c r="H27" s="42"/>
      <c r="I27" s="42"/>
      <c r="J27" s="42"/>
    </row>
    <row r="28" spans="2:10" ht="14.4" x14ac:dyDescent="0.2">
      <c r="B28" s="47" t="s">
        <v>70</v>
      </c>
      <c r="C28" s="40"/>
      <c r="D28" s="40"/>
      <c r="E28" s="44"/>
      <c r="F28" s="44"/>
      <c r="G28" s="44"/>
      <c r="H28" s="44"/>
      <c r="I28" s="44"/>
    </row>
    <row r="29" spans="2:10" ht="14.4" x14ac:dyDescent="0.2">
      <c r="B29" s="48" t="s">
        <v>71</v>
      </c>
      <c r="C29" s="44"/>
      <c r="D29" s="44"/>
      <c r="E29" s="44"/>
      <c r="F29" s="44"/>
      <c r="G29" s="44"/>
      <c r="H29" s="44"/>
      <c r="I29" s="4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G105"/>
  <sheetViews>
    <sheetView workbookViewId="0">
      <selection activeCell="C3" sqref="C3"/>
    </sheetView>
  </sheetViews>
  <sheetFormatPr defaultColWidth="9.21875" defaultRowHeight="13.15" x14ac:dyDescent="0.25"/>
  <cols>
    <col min="1" max="2" width="9.21875" style="1"/>
    <col min="3" max="3" width="30.44140625" style="1" customWidth="1"/>
    <col min="4" max="4" width="18.44140625" style="1" customWidth="1"/>
    <col min="5" max="5" width="14.5546875" style="7" bestFit="1" customWidth="1"/>
    <col min="6" max="6" width="17.5546875" style="1" customWidth="1"/>
    <col min="7" max="7" width="9.5546875" style="1" customWidth="1"/>
    <col min="8" max="8" width="12" style="1" customWidth="1"/>
    <col min="9" max="33" width="13.109375" style="1" bestFit="1" customWidth="1"/>
    <col min="34" max="34" width="14.109375" style="1" bestFit="1" customWidth="1"/>
    <col min="35" max="16384" width="9.21875" style="1"/>
  </cols>
  <sheetData>
    <row r="2" spans="2:33" x14ac:dyDescent="0.25">
      <c r="B2" s="31" t="s">
        <v>55</v>
      </c>
    </row>
    <row r="5" spans="2:33" x14ac:dyDescent="0.25">
      <c r="C5" s="30" t="s">
        <v>56</v>
      </c>
    </row>
    <row r="6" spans="2:33" x14ac:dyDescent="0.25">
      <c r="H6" s="36" t="s">
        <v>3</v>
      </c>
    </row>
    <row r="7" spans="2:33" x14ac:dyDescent="0.25">
      <c r="H7" s="34">
        <v>0.1</v>
      </c>
    </row>
    <row r="8" spans="2:33" x14ac:dyDescent="0.25">
      <c r="C8" s="3" t="s">
        <v>0</v>
      </c>
      <c r="D8" s="3"/>
      <c r="F8" s="28">
        <v>1000</v>
      </c>
    </row>
    <row r="9" spans="2:33" x14ac:dyDescent="0.25">
      <c r="C9" s="3" t="s">
        <v>1</v>
      </c>
      <c r="D9" s="3"/>
      <c r="E9" s="5" t="s">
        <v>3</v>
      </c>
      <c r="F9" s="29">
        <v>0.1</v>
      </c>
      <c r="G9" s="37" t="s">
        <v>64</v>
      </c>
      <c r="H9" s="36">
        <v>0</v>
      </c>
      <c r="I9" s="36">
        <f>H9+1</f>
        <v>1</v>
      </c>
      <c r="J9" s="36">
        <f t="shared" ref="J9:AG9" si="0">I9+1</f>
        <v>2</v>
      </c>
      <c r="K9" s="36">
        <f t="shared" si="0"/>
        <v>3</v>
      </c>
      <c r="L9" s="36">
        <f t="shared" si="0"/>
        <v>4</v>
      </c>
      <c r="M9" s="36">
        <f t="shared" si="0"/>
        <v>5</v>
      </c>
      <c r="N9" s="36">
        <f t="shared" si="0"/>
        <v>6</v>
      </c>
      <c r="O9" s="36">
        <f t="shared" si="0"/>
        <v>7</v>
      </c>
      <c r="P9" s="36">
        <f t="shared" si="0"/>
        <v>8</v>
      </c>
      <c r="Q9" s="36">
        <f t="shared" si="0"/>
        <v>9</v>
      </c>
      <c r="R9" s="36">
        <f t="shared" si="0"/>
        <v>10</v>
      </c>
      <c r="S9" s="36">
        <f t="shared" si="0"/>
        <v>11</v>
      </c>
      <c r="T9" s="36">
        <f t="shared" si="0"/>
        <v>12</v>
      </c>
      <c r="U9" s="36">
        <f t="shared" si="0"/>
        <v>13</v>
      </c>
      <c r="V9" s="36">
        <f t="shared" si="0"/>
        <v>14</v>
      </c>
      <c r="W9" s="36">
        <f t="shared" si="0"/>
        <v>15</v>
      </c>
      <c r="X9" s="36">
        <f t="shared" si="0"/>
        <v>16</v>
      </c>
      <c r="Y9" s="36">
        <f t="shared" si="0"/>
        <v>17</v>
      </c>
      <c r="Z9" s="36">
        <f t="shared" si="0"/>
        <v>18</v>
      </c>
      <c r="AA9" s="36">
        <f t="shared" si="0"/>
        <v>19</v>
      </c>
      <c r="AB9" s="36">
        <f t="shared" si="0"/>
        <v>20</v>
      </c>
      <c r="AC9" s="36">
        <f t="shared" si="0"/>
        <v>21</v>
      </c>
      <c r="AD9" s="36">
        <f t="shared" si="0"/>
        <v>22</v>
      </c>
      <c r="AE9" s="36">
        <f t="shared" si="0"/>
        <v>23</v>
      </c>
      <c r="AF9" s="36">
        <f t="shared" si="0"/>
        <v>24</v>
      </c>
      <c r="AG9" s="36">
        <f t="shared" si="0"/>
        <v>25</v>
      </c>
    </row>
    <row r="10" spans="2:33" ht="15.65" x14ac:dyDescent="0.25">
      <c r="C10" s="3"/>
      <c r="D10" s="3"/>
      <c r="E10" s="5"/>
      <c r="G10" s="37" t="s">
        <v>65</v>
      </c>
      <c r="H10" s="38">
        <f>1000*(1+H7)^H9</f>
        <v>1000</v>
      </c>
      <c r="I10" s="35">
        <f t="shared" ref="I10:AG10" si="1">$H$10*(1+$H$7)^I9</f>
        <v>1100</v>
      </c>
      <c r="J10" s="35">
        <f t="shared" si="1"/>
        <v>1210.0000000000002</v>
      </c>
      <c r="K10" s="35">
        <f t="shared" si="1"/>
        <v>1331.0000000000005</v>
      </c>
      <c r="L10" s="35">
        <f t="shared" si="1"/>
        <v>1464.1000000000004</v>
      </c>
      <c r="M10" s="35">
        <f t="shared" si="1"/>
        <v>1610.5100000000004</v>
      </c>
      <c r="N10" s="35">
        <f t="shared" si="1"/>
        <v>1771.5610000000008</v>
      </c>
      <c r="O10" s="35">
        <f t="shared" si="1"/>
        <v>1948.7171000000012</v>
      </c>
      <c r="P10" s="35">
        <f t="shared" si="1"/>
        <v>2143.5888100000011</v>
      </c>
      <c r="Q10" s="35">
        <f t="shared" si="1"/>
        <v>2357.9476910000017</v>
      </c>
      <c r="R10" s="35">
        <f t="shared" si="1"/>
        <v>2593.7424601000021</v>
      </c>
      <c r="S10" s="35">
        <f t="shared" si="1"/>
        <v>2853.1167061100023</v>
      </c>
      <c r="T10" s="35">
        <f t="shared" si="1"/>
        <v>3138.4283767210027</v>
      </c>
      <c r="U10" s="35">
        <f t="shared" si="1"/>
        <v>3452.271214393103</v>
      </c>
      <c r="V10" s="35">
        <f t="shared" si="1"/>
        <v>3797.4983358324139</v>
      </c>
      <c r="W10" s="35">
        <f t="shared" si="1"/>
        <v>4177.248169415655</v>
      </c>
      <c r="X10" s="35">
        <f t="shared" si="1"/>
        <v>4594.9729863572211</v>
      </c>
      <c r="Y10" s="35">
        <f t="shared" si="1"/>
        <v>5054.4702849929436</v>
      </c>
      <c r="Z10" s="35">
        <f t="shared" si="1"/>
        <v>5559.9173134922376</v>
      </c>
      <c r="AA10" s="35">
        <f t="shared" si="1"/>
        <v>6115.9090448414636</v>
      </c>
      <c r="AB10" s="35">
        <f t="shared" si="1"/>
        <v>6727.4999493256091</v>
      </c>
      <c r="AC10" s="35">
        <f t="shared" si="1"/>
        <v>7400.2499442581711</v>
      </c>
      <c r="AD10" s="35">
        <f t="shared" si="1"/>
        <v>8140.2749386839887</v>
      </c>
      <c r="AE10" s="35">
        <f t="shared" si="1"/>
        <v>8954.3024325523893</v>
      </c>
      <c r="AF10" s="35">
        <f t="shared" si="1"/>
        <v>9849.7326758076269</v>
      </c>
      <c r="AG10" s="35">
        <f t="shared" si="1"/>
        <v>10834.705943388391</v>
      </c>
    </row>
    <row r="11" spans="2:33" x14ac:dyDescent="0.25">
      <c r="C11" s="3" t="s">
        <v>2</v>
      </c>
      <c r="D11" s="3"/>
      <c r="E11" s="5" t="s">
        <v>4</v>
      </c>
      <c r="F11" s="4">
        <f>1+F9</f>
        <v>1.1000000000000001</v>
      </c>
    </row>
    <row r="13" spans="2:33" x14ac:dyDescent="0.25">
      <c r="C13" s="3" t="s">
        <v>5</v>
      </c>
      <c r="D13" s="3"/>
      <c r="E13" s="7" t="s">
        <v>6</v>
      </c>
      <c r="F13" s="10">
        <f>F8*F11</f>
        <v>1100</v>
      </c>
    </row>
    <row r="16" spans="2:33" x14ac:dyDescent="0.25">
      <c r="C16" s="3" t="s">
        <v>5</v>
      </c>
      <c r="D16" s="3"/>
      <c r="F16" s="28">
        <v>1100</v>
      </c>
    </row>
    <row r="17" spans="3:6" x14ac:dyDescent="0.25">
      <c r="C17" s="3" t="s">
        <v>1</v>
      </c>
      <c r="D17" s="3"/>
      <c r="E17" s="5" t="s">
        <v>3</v>
      </c>
      <c r="F17" s="29">
        <v>0.1</v>
      </c>
    </row>
    <row r="18" spans="3:6" x14ac:dyDescent="0.25">
      <c r="C18" s="3"/>
      <c r="D18" s="3"/>
      <c r="E18" s="5"/>
    </row>
    <row r="19" spans="3:6" x14ac:dyDescent="0.25">
      <c r="C19" s="3" t="s">
        <v>2</v>
      </c>
      <c r="D19" s="3"/>
      <c r="E19" s="5" t="s">
        <v>4</v>
      </c>
      <c r="F19" s="4">
        <f>1+F17</f>
        <v>1.1000000000000001</v>
      </c>
    </row>
    <row r="21" spans="3:6" x14ac:dyDescent="0.25">
      <c r="C21" s="3" t="s">
        <v>8</v>
      </c>
      <c r="D21" s="3"/>
      <c r="E21" s="7" t="s">
        <v>10</v>
      </c>
      <c r="F21" s="10">
        <f>F16*F19</f>
        <v>1210</v>
      </c>
    </row>
    <row r="24" spans="3:6" x14ac:dyDescent="0.25">
      <c r="C24" s="3" t="s">
        <v>0</v>
      </c>
      <c r="D24" s="3"/>
      <c r="F24" s="28">
        <v>1000</v>
      </c>
    </row>
    <row r="25" spans="3:6" x14ac:dyDescent="0.25">
      <c r="C25" s="3" t="s">
        <v>1</v>
      </c>
      <c r="D25" s="3"/>
      <c r="E25" s="5" t="s">
        <v>3</v>
      </c>
      <c r="F25" s="29">
        <v>0.1</v>
      </c>
    </row>
    <row r="26" spans="3:6" x14ac:dyDescent="0.25">
      <c r="C26" s="3"/>
      <c r="D26" s="3"/>
      <c r="E26" s="5"/>
    </row>
    <row r="27" spans="3:6" ht="15.65" x14ac:dyDescent="0.25">
      <c r="C27" s="3" t="s">
        <v>2</v>
      </c>
      <c r="D27" s="3"/>
      <c r="E27" s="5" t="s">
        <v>7</v>
      </c>
      <c r="F27" s="4">
        <f>(1+F25)^2</f>
        <v>1.2100000000000002</v>
      </c>
    </row>
    <row r="29" spans="3:6" ht="15.65" x14ac:dyDescent="0.25">
      <c r="C29" s="3" t="s">
        <v>8</v>
      </c>
      <c r="D29" s="3"/>
      <c r="E29" s="7" t="s">
        <v>9</v>
      </c>
      <c r="F29" s="10">
        <f>F24*F27</f>
        <v>1210.0000000000002</v>
      </c>
    </row>
    <row r="32" spans="3:6" x14ac:dyDescent="0.25">
      <c r="C32" s="3" t="s">
        <v>0</v>
      </c>
      <c r="D32" s="3"/>
      <c r="F32" s="28">
        <v>1000</v>
      </c>
    </row>
    <row r="33" spans="2:9" x14ac:dyDescent="0.25">
      <c r="C33" s="3" t="s">
        <v>1</v>
      </c>
      <c r="D33" s="3"/>
      <c r="E33" s="5" t="s">
        <v>3</v>
      </c>
      <c r="F33" s="29">
        <v>0.1</v>
      </c>
    </row>
    <row r="34" spans="2:9" x14ac:dyDescent="0.25">
      <c r="C34" s="3"/>
      <c r="D34" s="3"/>
      <c r="E34" s="5"/>
      <c r="F34" s="3"/>
    </row>
    <row r="35" spans="2:9" x14ac:dyDescent="0.25">
      <c r="C35" s="3" t="s">
        <v>12</v>
      </c>
      <c r="D35" s="3"/>
      <c r="E35" s="5" t="s">
        <v>11</v>
      </c>
      <c r="F35" s="9">
        <f>(1+F33)</f>
        <v>1.1000000000000001</v>
      </c>
    </row>
    <row r="36" spans="2:9" x14ac:dyDescent="0.25">
      <c r="F36" s="3"/>
    </row>
    <row r="37" spans="2:9" ht="15.65" x14ac:dyDescent="0.25">
      <c r="C37" s="3" t="s">
        <v>15</v>
      </c>
      <c r="D37" s="3"/>
      <c r="E37" s="7" t="s">
        <v>13</v>
      </c>
      <c r="F37" s="8">
        <f>F32*F35^7</f>
        <v>1948.7171000000012</v>
      </c>
    </row>
    <row r="38" spans="2:9" ht="15.65" x14ac:dyDescent="0.25">
      <c r="C38" s="3" t="s">
        <v>16</v>
      </c>
      <c r="D38" s="3"/>
      <c r="E38" s="7" t="s">
        <v>14</v>
      </c>
      <c r="F38" s="8">
        <f>F32*F35^20</f>
        <v>6727.4999493256091</v>
      </c>
    </row>
    <row r="39" spans="2:9" ht="15.65" x14ac:dyDescent="0.25">
      <c r="C39" s="3" t="s">
        <v>17</v>
      </c>
      <c r="D39" s="3"/>
      <c r="E39" s="7" t="s">
        <v>18</v>
      </c>
      <c r="F39" s="8">
        <f>F32*F35^75</f>
        <v>1271895.3713950713</v>
      </c>
    </row>
    <row r="42" spans="2:9" ht="26.3" x14ac:dyDescent="0.25">
      <c r="B42" s="30" t="s">
        <v>57</v>
      </c>
      <c r="F42" s="33" t="s">
        <v>44</v>
      </c>
      <c r="G42" s="33"/>
      <c r="H42" s="33"/>
      <c r="I42" s="33"/>
    </row>
    <row r="43" spans="2:9" ht="12.7" customHeight="1" x14ac:dyDescent="0.25">
      <c r="B43" s="49" t="s">
        <v>21</v>
      </c>
      <c r="C43" s="11" t="s">
        <v>23</v>
      </c>
      <c r="D43" s="32" t="s">
        <v>58</v>
      </c>
      <c r="E43" s="25">
        <v>100</v>
      </c>
    </row>
    <row r="44" spans="2:9" x14ac:dyDescent="0.25">
      <c r="B44" s="50"/>
      <c r="C44" s="3" t="s">
        <v>19</v>
      </c>
      <c r="D44" s="2" t="s">
        <v>3</v>
      </c>
      <c r="E44" s="26">
        <v>0.05</v>
      </c>
      <c r="F44" s="22"/>
    </row>
    <row r="45" spans="2:9" x14ac:dyDescent="0.25">
      <c r="B45" s="50"/>
      <c r="D45" s="2"/>
      <c r="I45" s="18"/>
    </row>
    <row r="46" spans="2:9" x14ac:dyDescent="0.25">
      <c r="B46" s="50"/>
      <c r="C46" s="15" t="s">
        <v>66</v>
      </c>
      <c r="D46" s="5" t="s">
        <v>27</v>
      </c>
      <c r="E46" s="10">
        <f>E43*E44</f>
        <v>5</v>
      </c>
    </row>
    <row r="47" spans="2:9" x14ac:dyDescent="0.25">
      <c r="B47" s="51"/>
      <c r="C47" s="13" t="s">
        <v>20</v>
      </c>
      <c r="D47" s="16" t="s">
        <v>26</v>
      </c>
      <c r="E47" s="14">
        <f>E43+E46</f>
        <v>105</v>
      </c>
      <c r="F47" s="6"/>
      <c r="I47" s="6"/>
    </row>
    <row r="48" spans="2:9" ht="12.7" customHeight="1" x14ac:dyDescent="0.25">
      <c r="B48" s="49" t="s">
        <v>22</v>
      </c>
      <c r="C48" s="11" t="s">
        <v>23</v>
      </c>
      <c r="D48" s="32" t="s">
        <v>59</v>
      </c>
      <c r="E48" s="12">
        <f>E47-F48</f>
        <v>100</v>
      </c>
      <c r="F48" s="23">
        <v>5</v>
      </c>
      <c r="G48" s="17"/>
      <c r="I48" s="18"/>
    </row>
    <row r="49" spans="2:9" ht="20.2" customHeight="1" x14ac:dyDescent="0.25">
      <c r="B49" s="50"/>
      <c r="C49" s="3" t="s">
        <v>19</v>
      </c>
      <c r="D49" s="2" t="s">
        <v>3</v>
      </c>
      <c r="E49" s="26">
        <v>0.05</v>
      </c>
    </row>
    <row r="50" spans="2:9" ht="15.85" customHeight="1" x14ac:dyDescent="0.25">
      <c r="B50" s="50"/>
      <c r="D50" s="2"/>
    </row>
    <row r="51" spans="2:9" x14ac:dyDescent="0.25">
      <c r="B51" s="50"/>
      <c r="C51" s="15" t="s">
        <v>66</v>
      </c>
      <c r="D51" s="5" t="s">
        <v>27</v>
      </c>
      <c r="E51" s="10">
        <f>E48*E49</f>
        <v>5</v>
      </c>
      <c r="H51" s="18"/>
      <c r="I51" s="7"/>
    </row>
    <row r="52" spans="2:9" x14ac:dyDescent="0.25">
      <c r="B52" s="51"/>
      <c r="C52" s="13" t="s">
        <v>20</v>
      </c>
      <c r="D52" s="16" t="s">
        <v>26</v>
      </c>
      <c r="E52" s="14">
        <f>E48+E51</f>
        <v>105</v>
      </c>
    </row>
    <row r="53" spans="2:9" ht="12.7" customHeight="1" x14ac:dyDescent="0.25">
      <c r="B53" s="52" t="s">
        <v>61</v>
      </c>
      <c r="C53" s="11" t="s">
        <v>23</v>
      </c>
      <c r="D53" s="32" t="s">
        <v>59</v>
      </c>
      <c r="E53" s="12">
        <f>E52-F53</f>
        <v>100</v>
      </c>
      <c r="F53" s="23">
        <v>5</v>
      </c>
      <c r="G53" s="18"/>
      <c r="I53" s="18"/>
    </row>
    <row r="54" spans="2:9" ht="20.2" customHeight="1" x14ac:dyDescent="0.25">
      <c r="B54" s="53"/>
      <c r="C54" s="3" t="s">
        <v>19</v>
      </c>
      <c r="D54" s="2" t="s">
        <v>3</v>
      </c>
      <c r="E54" s="26">
        <v>0.05</v>
      </c>
    </row>
    <row r="55" spans="2:9" ht="15.85" customHeight="1" x14ac:dyDescent="0.25">
      <c r="B55" s="53"/>
      <c r="D55" s="2"/>
    </row>
    <row r="56" spans="2:9" x14ac:dyDescent="0.25">
      <c r="B56" s="53"/>
      <c r="C56" s="15" t="s">
        <v>66</v>
      </c>
      <c r="D56" s="5" t="s">
        <v>27</v>
      </c>
      <c r="E56" s="10">
        <f>E53*E54</f>
        <v>5</v>
      </c>
      <c r="H56" s="18"/>
      <c r="I56" s="18"/>
    </row>
    <row r="57" spans="2:9" x14ac:dyDescent="0.25">
      <c r="B57" s="54"/>
      <c r="C57" s="13" t="s">
        <v>20</v>
      </c>
      <c r="D57" s="16" t="s">
        <v>26</v>
      </c>
      <c r="E57" s="14">
        <f>E53+E56</f>
        <v>105</v>
      </c>
    </row>
    <row r="58" spans="2:9" x14ac:dyDescent="0.25">
      <c r="G58" s="6"/>
    </row>
    <row r="59" spans="2:9" x14ac:dyDescent="0.25">
      <c r="C59" s="15" t="s">
        <v>62</v>
      </c>
      <c r="D59" s="5" t="s">
        <v>60</v>
      </c>
      <c r="E59" s="10">
        <f>E56/(E54)</f>
        <v>100</v>
      </c>
    </row>
    <row r="62" spans="2:9" ht="52.6" x14ac:dyDescent="0.25">
      <c r="B62" s="30" t="s">
        <v>53</v>
      </c>
      <c r="F62" s="33" t="s">
        <v>44</v>
      </c>
      <c r="G62" s="33" t="s">
        <v>46</v>
      </c>
      <c r="H62" s="33" t="s">
        <v>45</v>
      </c>
      <c r="I62" s="33" t="s">
        <v>63</v>
      </c>
    </row>
    <row r="63" spans="2:9" ht="12.7" customHeight="1" x14ac:dyDescent="0.25">
      <c r="B63" s="49" t="s">
        <v>21</v>
      </c>
      <c r="C63" s="11" t="s">
        <v>23</v>
      </c>
      <c r="D63" s="32" t="s">
        <v>47</v>
      </c>
      <c r="E63" s="25">
        <v>100</v>
      </c>
    </row>
    <row r="64" spans="2:9" x14ac:dyDescent="0.25">
      <c r="B64" s="50"/>
      <c r="C64" s="3" t="s">
        <v>19</v>
      </c>
      <c r="D64" s="2" t="s">
        <v>3</v>
      </c>
      <c r="E64" s="26">
        <v>0.05</v>
      </c>
      <c r="F64" s="22"/>
    </row>
    <row r="65" spans="2:11" x14ac:dyDescent="0.25">
      <c r="B65" s="50"/>
      <c r="D65" s="2"/>
      <c r="I65" s="18"/>
    </row>
    <row r="66" spans="2:11" x14ac:dyDescent="0.25">
      <c r="B66" s="50"/>
      <c r="C66" s="15" t="s">
        <v>66</v>
      </c>
      <c r="D66" s="5" t="s">
        <v>27</v>
      </c>
      <c r="E66" s="10">
        <f>E63*E64</f>
        <v>5</v>
      </c>
    </row>
    <row r="67" spans="2:11" x14ac:dyDescent="0.25">
      <c r="B67" s="51"/>
      <c r="C67" s="13" t="s">
        <v>20</v>
      </c>
      <c r="D67" s="16" t="s">
        <v>26</v>
      </c>
      <c r="E67" s="14">
        <f>E63+E66</f>
        <v>105</v>
      </c>
      <c r="F67" s="6"/>
      <c r="I67" s="6"/>
    </row>
    <row r="68" spans="2:11" ht="12.7" customHeight="1" x14ac:dyDescent="0.25">
      <c r="B68" s="49" t="s">
        <v>22</v>
      </c>
      <c r="C68" s="11" t="s">
        <v>23</v>
      </c>
      <c r="D68" s="32" t="s">
        <v>48</v>
      </c>
      <c r="E68" s="12">
        <f>E67-F68</f>
        <v>102</v>
      </c>
      <c r="F68" s="23">
        <v>3</v>
      </c>
      <c r="G68" s="17"/>
      <c r="I68" s="18">
        <f>(E68-E63)/E63</f>
        <v>0.02</v>
      </c>
    </row>
    <row r="69" spans="2:11" ht="20.2" customHeight="1" x14ac:dyDescent="0.25">
      <c r="B69" s="50"/>
      <c r="C69" s="3" t="s">
        <v>19</v>
      </c>
      <c r="D69" s="2" t="s">
        <v>3</v>
      </c>
      <c r="E69" s="26">
        <v>0.05</v>
      </c>
    </row>
    <row r="70" spans="2:11" ht="15.85" customHeight="1" x14ac:dyDescent="0.25">
      <c r="B70" s="50"/>
      <c r="D70" s="2"/>
    </row>
    <row r="71" spans="2:11" x14ac:dyDescent="0.25">
      <c r="B71" s="50"/>
      <c r="C71" s="15" t="s">
        <v>66</v>
      </c>
      <c r="D71" s="5" t="s">
        <v>27</v>
      </c>
      <c r="E71" s="10">
        <f>E68*E69</f>
        <v>5.1000000000000005</v>
      </c>
      <c r="H71" s="18">
        <f>(E71-E66)/E66</f>
        <v>2.0000000000000108E-2</v>
      </c>
      <c r="I71" s="7"/>
    </row>
    <row r="72" spans="2:11" x14ac:dyDescent="0.25">
      <c r="B72" s="51"/>
      <c r="C72" s="13" t="s">
        <v>20</v>
      </c>
      <c r="D72" s="16" t="s">
        <v>26</v>
      </c>
      <c r="E72" s="14">
        <f>E68+E71</f>
        <v>107.1</v>
      </c>
    </row>
    <row r="73" spans="2:11" ht="12.7" customHeight="1" x14ac:dyDescent="0.25">
      <c r="B73" s="52" t="s">
        <v>25</v>
      </c>
      <c r="C73" s="11" t="s">
        <v>23</v>
      </c>
      <c r="D73" s="32" t="s">
        <v>49</v>
      </c>
      <c r="E73" s="12">
        <f>E72-F73</f>
        <v>104.03999999999999</v>
      </c>
      <c r="F73" s="23">
        <v>3.06</v>
      </c>
      <c r="G73" s="18">
        <f>(F73-F68)/F68</f>
        <v>2.0000000000000018E-2</v>
      </c>
      <c r="I73" s="18">
        <f>(E73-E68)/E68</f>
        <v>1.9999999999999921E-2</v>
      </c>
    </row>
    <row r="74" spans="2:11" ht="20.2" customHeight="1" x14ac:dyDescent="0.25">
      <c r="B74" s="53"/>
      <c r="C74" s="3" t="s">
        <v>19</v>
      </c>
      <c r="D74" s="2" t="s">
        <v>3</v>
      </c>
      <c r="E74" s="26">
        <v>0.05</v>
      </c>
    </row>
    <row r="75" spans="2:11" ht="15.85" customHeight="1" x14ac:dyDescent="0.25">
      <c r="B75" s="53"/>
      <c r="D75" s="2"/>
    </row>
    <row r="76" spans="2:11" x14ac:dyDescent="0.25">
      <c r="B76" s="53"/>
      <c r="C76" s="15" t="s">
        <v>66</v>
      </c>
      <c r="D76" s="5" t="s">
        <v>27</v>
      </c>
      <c r="E76" s="10">
        <f>E73*E74</f>
        <v>5.202</v>
      </c>
      <c r="H76" s="18">
        <f>(E76-E71)/E71</f>
        <v>1.9999999999999886E-2</v>
      </c>
      <c r="I76" s="18"/>
    </row>
    <row r="77" spans="2:11" x14ac:dyDescent="0.25">
      <c r="B77" s="54"/>
      <c r="C77" s="13" t="s">
        <v>20</v>
      </c>
      <c r="D77" s="16" t="s">
        <v>26</v>
      </c>
      <c r="E77" s="14">
        <f>E73+E76</f>
        <v>109.24199999999999</v>
      </c>
    </row>
    <row r="78" spans="2:11" x14ac:dyDescent="0.25">
      <c r="G78" s="6"/>
    </row>
    <row r="79" spans="2:11" x14ac:dyDescent="0.25">
      <c r="K79" s="17"/>
    </row>
    <row r="80" spans="2:11" x14ac:dyDescent="0.25">
      <c r="C80" s="3" t="s">
        <v>50</v>
      </c>
      <c r="D80" s="2" t="s">
        <v>51</v>
      </c>
      <c r="E80" s="10">
        <f>E63*(E64-G73)</f>
        <v>2.9999999999999987</v>
      </c>
    </row>
    <row r="82" spans="2:6" x14ac:dyDescent="0.25">
      <c r="C82" s="3" t="s">
        <v>52</v>
      </c>
      <c r="D82" s="2" t="s">
        <v>24</v>
      </c>
      <c r="E82" s="10">
        <f>E80/(E74-H76)</f>
        <v>99.999999999999559</v>
      </c>
    </row>
    <row r="85" spans="2:6" x14ac:dyDescent="0.25">
      <c r="B85" s="30" t="s">
        <v>54</v>
      </c>
    </row>
    <row r="87" spans="2:6" x14ac:dyDescent="0.25">
      <c r="C87" s="3" t="s">
        <v>29</v>
      </c>
      <c r="D87" s="2" t="s">
        <v>33</v>
      </c>
      <c r="E87" s="27">
        <v>0.06</v>
      </c>
      <c r="F87" s="7" t="s">
        <v>28</v>
      </c>
    </row>
    <row r="88" spans="2:6" x14ac:dyDescent="0.25">
      <c r="C88" s="3"/>
      <c r="D88" s="2"/>
      <c r="E88" s="17"/>
      <c r="F88" s="7"/>
    </row>
    <row r="89" spans="2:6" x14ac:dyDescent="0.25">
      <c r="C89" s="3" t="s">
        <v>30</v>
      </c>
      <c r="D89" s="2" t="s">
        <v>34</v>
      </c>
      <c r="E89" s="19">
        <f>E87/12</f>
        <v>5.0000000000000001E-3</v>
      </c>
      <c r="F89" s="7" t="s">
        <v>31</v>
      </c>
    </row>
    <row r="90" spans="2:6" x14ac:dyDescent="0.25">
      <c r="D90" s="2"/>
      <c r="E90" s="17"/>
      <c r="F90" s="7"/>
    </row>
    <row r="91" spans="2:6" x14ac:dyDescent="0.25">
      <c r="C91" s="3" t="s">
        <v>32</v>
      </c>
      <c r="D91" s="2" t="s">
        <v>35</v>
      </c>
      <c r="E91" s="21">
        <f>((1+E89)^12)-1</f>
        <v>6.1677811864497611E-2</v>
      </c>
      <c r="F91" s="7"/>
    </row>
    <row r="93" spans="2:6" x14ac:dyDescent="0.25">
      <c r="D93" s="20"/>
    </row>
    <row r="94" spans="2:6" x14ac:dyDescent="0.25">
      <c r="C94" s="3" t="s">
        <v>29</v>
      </c>
      <c r="D94" s="2" t="s">
        <v>33</v>
      </c>
      <c r="E94" s="27">
        <v>0.06</v>
      </c>
      <c r="F94" s="7" t="s">
        <v>28</v>
      </c>
    </row>
    <row r="95" spans="2:6" x14ac:dyDescent="0.25">
      <c r="C95" s="3"/>
      <c r="D95" s="2"/>
      <c r="E95" s="17"/>
      <c r="F95" s="7"/>
    </row>
    <row r="96" spans="2:6" x14ac:dyDescent="0.25">
      <c r="C96" s="3" t="s">
        <v>36</v>
      </c>
      <c r="D96" s="2" t="s">
        <v>37</v>
      </c>
      <c r="E96" s="19">
        <f>E94/2</f>
        <v>0.03</v>
      </c>
      <c r="F96" s="7" t="s">
        <v>43</v>
      </c>
    </row>
    <row r="97" spans="3:6" x14ac:dyDescent="0.25">
      <c r="D97" s="2"/>
      <c r="E97" s="17"/>
      <c r="F97" s="7"/>
    </row>
    <row r="98" spans="3:6" x14ac:dyDescent="0.25">
      <c r="C98" s="3" t="s">
        <v>32</v>
      </c>
      <c r="D98" s="2" t="s">
        <v>38</v>
      </c>
      <c r="E98" s="21">
        <f>((1+E96)^2)-1</f>
        <v>6.0899999999999954E-2</v>
      </c>
      <c r="F98" s="7"/>
    </row>
    <row r="101" spans="3:6" x14ac:dyDescent="0.25">
      <c r="C101" s="3" t="s">
        <v>29</v>
      </c>
      <c r="D101" s="2" t="s">
        <v>33</v>
      </c>
      <c r="E101" s="27">
        <v>0.06</v>
      </c>
      <c r="F101" s="7" t="s">
        <v>28</v>
      </c>
    </row>
    <row r="102" spans="3:6" x14ac:dyDescent="0.25">
      <c r="C102" s="3"/>
      <c r="D102" s="2"/>
      <c r="E102" s="17"/>
      <c r="F102" s="7"/>
    </row>
    <row r="103" spans="3:6" x14ac:dyDescent="0.25">
      <c r="C103" s="3" t="s">
        <v>39</v>
      </c>
      <c r="D103" s="2" t="s">
        <v>40</v>
      </c>
      <c r="E103" s="19">
        <f>E101/365</f>
        <v>1.6438356164383562E-4</v>
      </c>
      <c r="F103" s="7" t="s">
        <v>41</v>
      </c>
    </row>
    <row r="104" spans="3:6" x14ac:dyDescent="0.25">
      <c r="D104" s="2"/>
      <c r="E104" s="17"/>
      <c r="F104" s="7"/>
    </row>
    <row r="105" spans="3:6" x14ac:dyDescent="0.25">
      <c r="C105" s="3" t="s">
        <v>32</v>
      </c>
      <c r="D105" s="2" t="s">
        <v>42</v>
      </c>
      <c r="E105" s="21">
        <f>((1+E103)^365)-1</f>
        <v>6.1831310677866957E-2</v>
      </c>
      <c r="F105" s="7"/>
    </row>
  </sheetData>
  <mergeCells count="6">
    <mergeCell ref="B63:B67"/>
    <mergeCell ref="B68:B72"/>
    <mergeCell ref="B73:B77"/>
    <mergeCell ref="B43:B47"/>
    <mergeCell ref="B48:B52"/>
    <mergeCell ref="B53:B57"/>
  </mergeCells>
  <phoneticPr fontId="0" type="noConversion"/>
  <pageMargins left="0.75" right="0.75" top="1" bottom="1" header="0.5" footer="0.5"/>
  <pageSetup paperSize="9" orientation="portrait" horizont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Copertina</vt:lpstr>
      <vt:lpstr>Rendite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Andrea Quintiliani</cp:lastModifiedBy>
  <dcterms:created xsi:type="dcterms:W3CDTF">1996-11-05T10:16:36Z</dcterms:created>
  <dcterms:modified xsi:type="dcterms:W3CDTF">2025-12-12T12:01:03Z</dcterms:modified>
</cp:coreProperties>
</file>