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drea Quintiliani\Desktop\Finanza Aziendale_DEC_AA25_26\D_Simulazioni\"/>
    </mc:Choice>
  </mc:AlternateContent>
  <xr:revisionPtr revIDLastSave="0" documentId="13_ncr:1_{06789035-FD24-45CC-B330-E46607B7E7D2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Copertina" sheetId="4" r:id="rId1"/>
    <sheet name="Il Caso" sheetId="5" r:id="rId2"/>
    <sheet name="Equity Value" sheetId="3" r:id="rId3"/>
  </sheets>
  <externalReferences>
    <externalReference r:id="rId4"/>
  </externalReferences>
  <definedNames>
    <definedName name="Compounding">'[1]5-2'!#REF!</definedName>
  </definedNames>
  <calcPr calcId="191029" iterate="1" iterateCount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3" l="1"/>
  <c r="H26" i="3"/>
  <c r="B12" i="3"/>
  <c r="C48" i="3"/>
  <c r="D48" i="3"/>
  <c r="E48" i="3"/>
  <c r="F48" i="3"/>
  <c r="B48" i="3"/>
  <c r="B15" i="3"/>
  <c r="B23" i="3" s="1"/>
  <c r="C23" i="3" s="1"/>
  <c r="D23" i="3" s="1"/>
  <c r="E23" i="3" s="1"/>
  <c r="F23" i="3" s="1"/>
  <c r="B32" i="3" s="1"/>
  <c r="B10" i="3"/>
  <c r="B11" i="3"/>
  <c r="B22" i="3" l="1"/>
  <c r="C22" i="3" s="1"/>
  <c r="D22" i="3" s="1"/>
  <c r="E22" i="3" s="1"/>
  <c r="F22" i="3" s="1"/>
  <c r="B31" i="3" s="1"/>
  <c r="B21" i="3"/>
  <c r="B25" i="3" l="1"/>
  <c r="C21" i="3"/>
  <c r="C25" i="3" l="1"/>
  <c r="D21" i="3"/>
  <c r="B26" i="3"/>
  <c r="B49" i="3"/>
  <c r="B52" i="3" s="1"/>
  <c r="E21" i="3" l="1"/>
  <c r="D25" i="3"/>
  <c r="C49" i="3"/>
  <c r="C52" i="3" s="1"/>
  <c r="C26" i="3"/>
  <c r="D49" i="3" l="1"/>
  <c r="D52" i="3" s="1"/>
  <c r="D26" i="3"/>
  <c r="E25" i="3"/>
  <c r="F21" i="3"/>
  <c r="B30" i="3" l="1"/>
  <c r="B33" i="3" s="1"/>
  <c r="F25" i="3"/>
  <c r="E26" i="3"/>
  <c r="E49" i="3"/>
  <c r="E52" i="3" s="1"/>
  <c r="F26" i="3" l="1"/>
  <c r="G26" i="3" s="1"/>
  <c r="F49" i="3"/>
  <c r="B34" i="3"/>
  <c r="F50" i="3"/>
  <c r="B36" i="3" l="1"/>
  <c r="F52" i="3"/>
  <c r="B54" i="3" s="1"/>
  <c r="B55" i="3" s="1"/>
</calcChain>
</file>

<file path=xl/sharedStrings.xml><?xml version="1.0" encoding="utf-8"?>
<sst xmlns="http://schemas.openxmlformats.org/spreadsheetml/2006/main" count="44" uniqueCount="38">
  <si>
    <t>Capitale Netto</t>
  </si>
  <si>
    <t>EBIT</t>
  </si>
  <si>
    <t>Oneri finanziari</t>
  </si>
  <si>
    <t>Capitale Fisso</t>
  </si>
  <si>
    <t>Capitale Circolante</t>
  </si>
  <si>
    <t>40% del fatturato</t>
  </si>
  <si>
    <t>Tasse (30%)</t>
  </si>
  <si>
    <t>Flusso di cassa Unlevered</t>
  </si>
  <si>
    <t xml:space="preserve">con variazione di </t>
  </si>
  <si>
    <t>Saggio di crescita atteso=</t>
  </si>
  <si>
    <t>Ebit (netto tassazione)</t>
  </si>
  <si>
    <t>- (investimenti - ammortamenti)</t>
  </si>
  <si>
    <t>Flusso di cassa unlevered</t>
  </si>
  <si>
    <t>Ammortamenti</t>
  </si>
  <si>
    <t>Saggio di crescita normalizzato=</t>
  </si>
  <si>
    <t>Flusso di cassa unlevered normalizzato</t>
  </si>
  <si>
    <t>Debiti (D)</t>
  </si>
  <si>
    <t>- Variazione del capitale circolante</t>
  </si>
  <si>
    <r>
      <t xml:space="preserve">Questa crescita sarebbe dovuta durare per </t>
    </r>
    <r>
      <rPr>
        <b/>
        <sz val="8"/>
        <rFont val="Arial"/>
        <family val="2"/>
      </rPr>
      <t xml:space="preserve">5 anni </t>
    </r>
    <r>
      <rPr>
        <sz val="8"/>
        <rFont val="Arial"/>
        <family val="2"/>
      </rPr>
      <t>al termine dei quali si sarebbe</t>
    </r>
    <r>
      <rPr>
        <b/>
        <i/>
        <sz val="8"/>
        <rFont val="Arial"/>
        <family val="2"/>
      </rPr>
      <t xml:space="preserve"> attestata intorno al 5% all'anno</t>
    </r>
  </si>
  <si>
    <t>Valore attuale al 10,22% (Wacc)</t>
  </si>
  <si>
    <t>EBIT al netto della tassazione (NOPAT)</t>
  </si>
  <si>
    <t>La società evidenziava un rendimento delle attività del 15,61% e reinvestiva il 77,87% degli utili. Supponendo che questi fondamentali sarebbero rimasti inalterati in futuro il saggio di crescita poteva essere così calcolato:</t>
  </si>
  <si>
    <t>FLUSSI DI CASSA ATTESI DISPONIBILI PER GLI AZIONISTI E I CREDITORI. PERIODO 1995-1999</t>
  </si>
  <si>
    <t>Valore Economico del Capitale Azionario (We)</t>
  </si>
  <si>
    <t>TV</t>
  </si>
  <si>
    <t>IL CASO JOLLY HOTEL</t>
  </si>
  <si>
    <t>Valore residuo</t>
  </si>
  <si>
    <t>In altri termini:</t>
  </si>
  <si>
    <t>NORMALIZZAZIONE</t>
  </si>
  <si>
    <t>Enterprise Value (Wa)</t>
  </si>
  <si>
    <t>rispetto al 2003</t>
  </si>
  <si>
    <t>Valore attuale di una  rendita perpetua attesa dal 2010 all'infinito (TV)</t>
  </si>
  <si>
    <t>Autore:</t>
  </si>
  <si>
    <t>Prof. Andrea Quintiliani</t>
  </si>
  <si>
    <t xml:space="preserve">
Email: andrea.quintiliani@unich.it
</t>
  </si>
  <si>
    <t>Check:</t>
  </si>
  <si>
    <t>Versione 2025/01</t>
  </si>
  <si>
    <t xml:space="preserve">Il software è un'applicazione ad uso PERSONALE dell'Autore e degli Studenti del Corso "Finanza Aziendale" (Unich)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</si>
</sst>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&quot;€&quot;\ #,##0.00;[Red]\-&quot;€&quot;\ #,##0.00"/>
    <numFmt numFmtId="165" formatCode="#,##0.00\ &quot;€&quot;"/>
    <numFmt numFmtId="166" formatCode="[$-410]d\-mmm\-yy;@"/>
  </numFmts>
  <fonts count="1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5"/>
      <name val="Calibri"/>
      <family val="2"/>
      <scheme val="minor"/>
    </font>
    <font>
      <b/>
      <i/>
      <sz val="11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"/>
      <family val="2"/>
    </font>
    <font>
      <b/>
      <i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7A7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>
      <alignment vertical="top"/>
    </xf>
    <xf numFmtId="0" fontId="6" fillId="0" borderId="0"/>
  </cellStyleXfs>
  <cellXfs count="51">
    <xf numFmtId="0" fontId="0" fillId="0" borderId="0" xfId="0"/>
    <xf numFmtId="0" fontId="6" fillId="2" borderId="0" xfId="1" applyFill="1">
      <alignment vertical="top"/>
    </xf>
    <xf numFmtId="0" fontId="0" fillId="2" borderId="0" xfId="0" applyFill="1"/>
    <xf numFmtId="0" fontId="8" fillId="2" borderId="0" xfId="0" applyFont="1" applyFill="1"/>
    <xf numFmtId="0" fontId="1" fillId="2" borderId="0" xfId="0" applyFont="1" applyFill="1"/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3" fontId="2" fillId="2" borderId="0" xfId="0" applyNumberFormat="1" applyFont="1" applyFill="1"/>
    <xf numFmtId="3" fontId="1" fillId="2" borderId="0" xfId="0" applyNumberFormat="1" applyFont="1" applyFill="1"/>
    <xf numFmtId="9" fontId="1" fillId="2" borderId="0" xfId="0" applyNumberFormat="1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10" fontId="2" fillId="2" borderId="0" xfId="0" applyNumberFormat="1" applyFont="1" applyFill="1"/>
    <xf numFmtId="10" fontId="1" fillId="2" borderId="0" xfId="0" applyNumberFormat="1" applyFont="1" applyFill="1"/>
    <xf numFmtId="0" fontId="2" fillId="2" borderId="0" xfId="0" applyFont="1" applyFill="1" applyAlignment="1">
      <alignment horizontal="center"/>
    </xf>
    <xf numFmtId="49" fontId="1" fillId="2" borderId="0" xfId="0" applyNumberFormat="1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164" fontId="4" fillId="2" borderId="0" xfId="0" applyNumberFormat="1" applyFont="1" applyFill="1"/>
    <xf numFmtId="0" fontId="5" fillId="2" borderId="0" xfId="0" applyFont="1" applyFill="1" applyAlignment="1">
      <alignment horizontal="right" wrapText="1"/>
    </xf>
    <xf numFmtId="0" fontId="4" fillId="2" borderId="1" xfId="0" applyFont="1" applyFill="1" applyBorder="1" applyAlignment="1">
      <alignment vertical="center"/>
    </xf>
    <xf numFmtId="49" fontId="1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/>
    </xf>
    <xf numFmtId="9" fontId="2" fillId="3" borderId="0" xfId="0" applyNumberFormat="1" applyFont="1" applyFill="1"/>
    <xf numFmtId="165" fontId="2" fillId="3" borderId="0" xfId="0" applyNumberFormat="1" applyFont="1" applyFill="1"/>
    <xf numFmtId="165" fontId="1" fillId="3" borderId="0" xfId="0" applyNumberFormat="1" applyFont="1" applyFill="1"/>
    <xf numFmtId="0" fontId="7" fillId="2" borderId="0" xfId="0" applyFont="1" applyFill="1" applyAlignment="1">
      <alignment horizontal="center"/>
    </xf>
    <xf numFmtId="165" fontId="1" fillId="2" borderId="0" xfId="0" applyNumberFormat="1" applyFont="1" applyFill="1"/>
    <xf numFmtId="165" fontId="2" fillId="2" borderId="0" xfId="0" applyNumberFormat="1" applyFont="1" applyFill="1"/>
    <xf numFmtId="165" fontId="2" fillId="2" borderId="2" xfId="0" applyNumberFormat="1" applyFont="1" applyFill="1" applyBorder="1"/>
    <xf numFmtId="165" fontId="2" fillId="2" borderId="0" xfId="0" applyNumberFormat="1" applyFont="1" applyFill="1" applyAlignment="1">
      <alignment vertical="center"/>
    </xf>
    <xf numFmtId="165" fontId="4" fillId="2" borderId="0" xfId="0" applyNumberFormat="1" applyFont="1" applyFill="1"/>
    <xf numFmtId="165" fontId="4" fillId="2" borderId="3" xfId="0" applyNumberFormat="1" applyFont="1" applyFill="1" applyBorder="1"/>
    <xf numFmtId="0" fontId="9" fillId="4" borderId="0" xfId="2" applyFont="1" applyFill="1" applyAlignment="1">
      <alignment horizontal="left" vertical="center"/>
    </xf>
    <xf numFmtId="0" fontId="10" fillId="4" borderId="0" xfId="2" applyFont="1" applyFill="1" applyAlignment="1">
      <alignment vertical="center"/>
    </xf>
    <xf numFmtId="0" fontId="11" fillId="4" borderId="0" xfId="2" applyFont="1" applyFill="1" applyAlignment="1">
      <alignment horizontal="left" vertical="center" indent="1"/>
    </xf>
    <xf numFmtId="0" fontId="12" fillId="4" borderId="0" xfId="2" applyFont="1" applyFill="1" applyAlignment="1">
      <alignment vertical="center"/>
    </xf>
    <xf numFmtId="0" fontId="13" fillId="4" borderId="0" xfId="2" applyFont="1" applyFill="1" applyAlignment="1">
      <alignment horizontal="left" vertical="center"/>
    </xf>
    <xf numFmtId="0" fontId="14" fillId="2" borderId="0" xfId="1" applyFont="1" applyFill="1">
      <alignment vertical="top"/>
    </xf>
    <xf numFmtId="0" fontId="11" fillId="4" borderId="0" xfId="2" applyFont="1" applyFill="1" applyAlignment="1">
      <alignment vertical="center"/>
    </xf>
    <xf numFmtId="0" fontId="15" fillId="4" borderId="0" xfId="2" applyFont="1" applyFill="1" applyAlignment="1">
      <alignment horizontal="right" vertical="center"/>
    </xf>
    <xf numFmtId="166" fontId="9" fillId="4" borderId="0" xfId="2" applyNumberFormat="1" applyFont="1" applyFill="1" applyAlignment="1">
      <alignment horizontal="left" vertical="center"/>
    </xf>
    <xf numFmtId="0" fontId="11" fillId="4" borderId="0" xfId="2" applyFont="1" applyFill="1" applyAlignment="1">
      <alignment horizontal="left" vertical="center"/>
    </xf>
    <xf numFmtId="0" fontId="3" fillId="2" borderId="4" xfId="0" applyFont="1" applyFill="1" applyBorder="1" applyAlignment="1">
      <alignment horizontal="center"/>
    </xf>
    <xf numFmtId="8" fontId="3" fillId="2" borderId="4" xfId="0" applyNumberFormat="1" applyFont="1" applyFill="1" applyBorder="1"/>
    <xf numFmtId="0" fontId="1" fillId="2" borderId="0" xfId="0" applyFont="1" applyFill="1" applyAlignment="1">
      <alignment horizontal="justify" vertical="center" wrapText="1"/>
    </xf>
    <xf numFmtId="0" fontId="1" fillId="2" borderId="0" xfId="0" applyFont="1" applyFill="1" applyAlignment="1">
      <alignment horizontal="justify" vertical="center"/>
    </xf>
    <xf numFmtId="0" fontId="2" fillId="2" borderId="1" xfId="0" applyFont="1" applyFill="1" applyBorder="1" applyAlignment="1">
      <alignment horizontal="center" vertical="top"/>
    </xf>
  </cellXfs>
  <cellStyles count="3">
    <cellStyle name="Normale" xfId="0" builtinId="0"/>
    <cellStyle name="Normale 2" xfId="1" xr:uid="{00000000-0005-0000-0000-000001000000}"/>
    <cellStyle name="Normale 3" xfId="2" xr:uid="{F80A3A16-1652-40E1-A964-8AAF458F1FD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em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12</xdr:row>
      <xdr:rowOff>22225</xdr:rowOff>
    </xdr:from>
    <xdr:to>
      <xdr:col>10</xdr:col>
      <xdr:colOff>466718</xdr:colOff>
      <xdr:row>20</xdr:row>
      <xdr:rowOff>3175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826F5B4-9B6D-BDC2-7649-FB268EE8F285}"/>
            </a:ext>
          </a:extLst>
        </xdr:cNvPr>
        <xdr:cNvSpPr>
          <a:spLocks noChangeArrowheads="1"/>
        </xdr:cNvSpPr>
      </xdr:nvSpPr>
      <xdr:spPr bwMode="auto">
        <a:xfrm>
          <a:off x="723900" y="2124075"/>
          <a:ext cx="5819775" cy="1276350"/>
        </a:xfrm>
        <a:prstGeom prst="rect">
          <a:avLst/>
        </a:prstGeom>
        <a:solidFill>
          <a:sysClr val="window" lastClr="FFFFFF"/>
        </a:solidFill>
        <a:ln w="50800" algn="ctr">
          <a:solidFill>
            <a:schemeClr val="accent2"/>
          </a:solidFill>
          <a:miter lim="800000"/>
          <a:headEnd/>
          <a:tailEnd/>
        </a:ln>
        <a:effectLst/>
      </xdr:spPr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/>
          <a:r>
            <a:rPr lang="it-IT" sz="1800" b="1" i="0" baseline="0">
              <a:solidFill>
                <a:sysClr val="windowText" lastClr="000000"/>
              </a:solidFill>
              <a:effectLst>
                <a:outerShdw blurRad="38100" dist="38100" dir="2700000" algn="tl">
                  <a:srgbClr val="000000"/>
                </a:outerShdw>
              </a:effectLst>
              <a:latin typeface="Arial" charset="0"/>
            </a:rPr>
            <a:t>Finanza Aziendale</a:t>
          </a:r>
        </a:p>
        <a:p>
          <a:pPr algn="ctr"/>
          <a:endParaRPr lang="it-IT" sz="1800" b="1" i="0" baseline="0">
            <a:solidFill>
              <a:sysClr val="windowText" lastClr="000000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  <a:p>
          <a:pPr algn="ctr"/>
          <a:r>
            <a:rPr lang="it-IT" sz="1600" b="0" i="0" baseline="0">
              <a:solidFill>
                <a:srgbClr val="C00000"/>
              </a:solidFill>
              <a:effectLst>
                <a:outerShdw blurRad="38100" dist="38100" dir="2700000" algn="tl">
                  <a:srgbClr val="000000"/>
                </a:outerShdw>
              </a:effectLst>
              <a:latin typeface="Arial" charset="0"/>
            </a:rPr>
            <a:t>Caso pratico di valutazione </a:t>
          </a:r>
          <a:r>
            <a:rPr lang="it-IT" sz="1600" b="0" i="0" kern="1200" baseline="0">
              <a:solidFill>
                <a:srgbClr val="C00000"/>
              </a:solidFill>
              <a:effectLst>
                <a:outerShdw blurRad="38100" dist="38100" dir="2700000" algn="tl">
                  <a:srgbClr val="000000"/>
                </a:outerShdw>
              </a:effectLst>
              <a:latin typeface="Arial" charset="0"/>
              <a:ea typeface="+mn-ea"/>
              <a:cs typeface="+mn-cs"/>
            </a:rPr>
            <a:t>del capitale di rischio </a:t>
          </a:r>
        </a:p>
        <a:p>
          <a:pPr algn="ctr"/>
          <a:r>
            <a:rPr lang="it-IT" sz="1600" b="0" i="0" kern="1200" baseline="0">
              <a:solidFill>
                <a:srgbClr val="C00000"/>
              </a:solidFill>
              <a:effectLst>
                <a:outerShdw blurRad="38100" dist="38100" dir="2700000" algn="tl">
                  <a:srgbClr val="000000"/>
                </a:outerShdw>
              </a:effectLst>
              <a:latin typeface="Arial" charset="0"/>
              <a:ea typeface="+mn-ea"/>
              <a:cs typeface="+mn-cs"/>
            </a:rPr>
            <a:t>(Approccio Equity Side)</a:t>
          </a:r>
        </a:p>
      </xdr:txBody>
    </xdr:sp>
    <xdr:clientData/>
  </xdr:twoCellAnchor>
  <xdr:twoCellAnchor>
    <xdr:from>
      <xdr:col>0</xdr:col>
      <xdr:colOff>357809</xdr:colOff>
      <xdr:row>1</xdr:row>
      <xdr:rowOff>63610</xdr:rowOff>
    </xdr:from>
    <xdr:to>
      <xdr:col>10</xdr:col>
      <xdr:colOff>596347</xdr:colOff>
      <xdr:row>11</xdr:row>
      <xdr:rowOff>31883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DDC34316-D37C-4C63-9116-FFC29DDB8C63}"/>
            </a:ext>
          </a:extLst>
        </xdr:cNvPr>
        <xdr:cNvSpPr>
          <a:spLocks noChangeArrowheads="1"/>
        </xdr:cNvSpPr>
      </xdr:nvSpPr>
      <xdr:spPr bwMode="auto">
        <a:xfrm>
          <a:off x="357809" y="222636"/>
          <a:ext cx="6838121" cy="171756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square" anchor="b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1" i="0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>
                <a:outerShdw blurRad="38100" dist="38100" dir="2700000" algn="tl">
                  <a:srgbClr val="C0C0C0"/>
                </a:outerShdw>
              </a:effectLst>
              <a:uLnTx/>
              <a:uFillTx/>
              <a:latin typeface="Arial" charset="0"/>
              <a:ea typeface="+mn-ea"/>
              <a:cs typeface="+mn-cs"/>
            </a:rPr>
            <a:t>Università degli Studi "G. d'Annunzio" Chieti – Pescara</a:t>
          </a: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0" i="0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Dipartimento di Economia (DEC)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0" i="0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CdS Triennale (L-33) in ECONOMIA E COMMERCIO (CLEC)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0" i="0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Percorso: Economia e Finanza </a:t>
          </a: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2500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1" i="0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Insegnamento di: Finanza Aziendale – 9 CFU</a:t>
          </a: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2500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0" i="1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A.A. 2025/2026</a:t>
          </a:r>
          <a:endParaRPr lang="it-IT" sz="16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3174</xdr:rowOff>
    </xdr:from>
    <xdr:to>
      <xdr:col>13</xdr:col>
      <xdr:colOff>556834</xdr:colOff>
      <xdr:row>38</xdr:row>
      <xdr:rowOff>38099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2559DDB-50FF-925F-44BB-BC2942B35F62}"/>
            </a:ext>
          </a:extLst>
        </xdr:cNvPr>
        <xdr:cNvSpPr>
          <a:spLocks noGrp="1" noChangeArrowheads="1"/>
        </xdr:cNvSpPr>
      </xdr:nvSpPr>
      <xdr:spPr bwMode="auto">
        <a:xfrm>
          <a:off x="609600" y="895349"/>
          <a:ext cx="7846640" cy="538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90488" tIns="44450" rIns="90488" bIns="44450" numCol="1" anchor="t" anchorCtr="0" compatLnSpc="1">
          <a:prstTxWarp prst="textNoShape">
            <a:avLst/>
          </a:prstTxWarp>
        </a:bodyPr>
        <a:lstStyle>
          <a:lvl1pPr marL="342900" indent="-342900" algn="l" rtl="0" eaLnBrk="0" fontAlgn="base" hangingPunct="0">
            <a:spcBef>
              <a:spcPct val="20000"/>
            </a:spcBef>
            <a:spcAft>
              <a:spcPct val="0"/>
            </a:spcAft>
            <a:buClr>
              <a:schemeClr val="accent2"/>
            </a:buClr>
            <a:buSzPct val="100000"/>
            <a:buFont typeface="Wingdings" panose="05000000000000000000" pitchFamily="2" charset="2"/>
            <a:buChar char="n"/>
            <a:defRPr sz="3200" b="1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742950" indent="-285750" algn="l" rtl="0" eaLnBrk="0" fontAlgn="base" hangingPunct="0">
            <a:spcBef>
              <a:spcPct val="20000"/>
            </a:spcBef>
            <a:spcAft>
              <a:spcPct val="0"/>
            </a:spcAft>
            <a:buClr>
              <a:schemeClr val="hlink"/>
            </a:buClr>
            <a:buSzPct val="100000"/>
            <a:buFont typeface="Wingdings" panose="05000000000000000000" pitchFamily="2" charset="2"/>
            <a:buChar char="l"/>
            <a:defRPr sz="3200" b="1">
              <a:solidFill>
                <a:schemeClr val="tx1"/>
              </a:solidFill>
              <a:latin typeface="+mn-lt"/>
            </a:defRPr>
          </a:lvl2pPr>
          <a:lvl3pPr marL="1143000" indent="-228600" algn="l" rtl="0" eaLnBrk="0" fontAlgn="base" hangingPunct="0">
            <a:spcBef>
              <a:spcPct val="20000"/>
            </a:spcBef>
            <a:spcAft>
              <a:spcPct val="0"/>
            </a:spcAft>
            <a:buSzPct val="100000"/>
            <a:buChar char="•"/>
            <a:defRPr sz="2400" b="1">
              <a:solidFill>
                <a:schemeClr val="tx1"/>
              </a:solidFill>
              <a:latin typeface="+mn-lt"/>
            </a:defRPr>
          </a:lvl3pPr>
          <a:lvl4pPr marL="1600200" indent="-228600" algn="l" rtl="0" eaLnBrk="0" fontAlgn="base" hangingPunct="0">
            <a:spcBef>
              <a:spcPct val="20000"/>
            </a:spcBef>
            <a:spcAft>
              <a:spcPct val="0"/>
            </a:spcAft>
            <a:buSzPct val="100000"/>
            <a:buChar char="–"/>
            <a:defRPr sz="2000" b="1">
              <a:solidFill>
                <a:schemeClr val="tx1"/>
              </a:solidFill>
              <a:latin typeface="+mn-lt"/>
            </a:defRPr>
          </a:lvl4pPr>
          <a:lvl5pPr marL="2057400" indent="-228600" algn="l" rtl="0" eaLnBrk="0" fontAlgn="base" hangingPunct="0">
            <a:spcBef>
              <a:spcPct val="20000"/>
            </a:spcBef>
            <a:spcAft>
              <a:spcPct val="0"/>
            </a:spcAft>
            <a:buSzPct val="100000"/>
            <a:buChar char="•"/>
            <a:defRPr sz="2000" b="1">
              <a:solidFill>
                <a:schemeClr val="tx1"/>
              </a:solidFill>
              <a:latin typeface="+mn-lt"/>
            </a:defRPr>
          </a:lvl5pPr>
          <a:lvl6pPr marL="2514600" indent="-228600" algn="l" rtl="0" eaLnBrk="0" fontAlgn="base" hangingPunct="0">
            <a:spcBef>
              <a:spcPct val="20000"/>
            </a:spcBef>
            <a:spcAft>
              <a:spcPct val="0"/>
            </a:spcAft>
            <a:buSzPct val="100000"/>
            <a:buChar char="•"/>
            <a:defRPr sz="2000" b="1">
              <a:solidFill>
                <a:schemeClr val="tx1"/>
              </a:solidFill>
              <a:latin typeface="+mn-lt"/>
            </a:defRPr>
          </a:lvl6pPr>
          <a:lvl7pPr marL="2971800" indent="-228600" algn="l" rtl="0" eaLnBrk="0" fontAlgn="base" hangingPunct="0">
            <a:spcBef>
              <a:spcPct val="20000"/>
            </a:spcBef>
            <a:spcAft>
              <a:spcPct val="0"/>
            </a:spcAft>
            <a:buSzPct val="100000"/>
            <a:buChar char="•"/>
            <a:defRPr sz="2000" b="1">
              <a:solidFill>
                <a:schemeClr val="tx1"/>
              </a:solidFill>
              <a:latin typeface="+mn-lt"/>
            </a:defRPr>
          </a:lvl7pPr>
          <a:lvl8pPr marL="3429000" indent="-228600" algn="l" rtl="0" eaLnBrk="0" fontAlgn="base" hangingPunct="0">
            <a:spcBef>
              <a:spcPct val="20000"/>
            </a:spcBef>
            <a:spcAft>
              <a:spcPct val="0"/>
            </a:spcAft>
            <a:buSzPct val="100000"/>
            <a:buChar char="•"/>
            <a:defRPr sz="2000" b="1">
              <a:solidFill>
                <a:schemeClr val="tx1"/>
              </a:solidFill>
              <a:latin typeface="+mn-lt"/>
            </a:defRPr>
          </a:lvl8pPr>
          <a:lvl9pPr marL="3886200" indent="-228600" algn="l" rtl="0" eaLnBrk="0" fontAlgn="base" hangingPunct="0">
            <a:spcBef>
              <a:spcPct val="20000"/>
            </a:spcBef>
            <a:spcAft>
              <a:spcPct val="0"/>
            </a:spcAft>
            <a:buSzPct val="100000"/>
            <a:buChar char="•"/>
            <a:defRPr sz="2000" b="1">
              <a:solidFill>
                <a:schemeClr val="tx1"/>
              </a:solidFill>
              <a:latin typeface="+mn-lt"/>
            </a:defRPr>
          </a:lvl9pPr>
        </a:lstStyle>
        <a:p>
          <a:pPr marL="0" indent="0" algn="just">
            <a:lnSpc>
              <a:spcPts val="1100"/>
            </a:lnSpc>
            <a:buFontTx/>
            <a:buNone/>
          </a:pPr>
          <a:r>
            <a:rPr lang="it-IT" sz="1300"/>
            <a:t>VALUTAZIONE DEL GRUPPO JOLLY HOTEL CON LA METODOLOGIA DEI FLUSSI DI CASSA OPERATIVI – UNLEVERED CASH FLOW - (ORIZZONTE ILLIMITATO)</a:t>
          </a:r>
        </a:p>
        <a:p>
          <a:pPr marL="0" indent="0" algn="just">
            <a:lnSpc>
              <a:spcPts val="1400"/>
            </a:lnSpc>
            <a:buFontTx/>
            <a:buNone/>
          </a:pPr>
          <a:endParaRPr lang="it-IT" sz="1300" b="0"/>
        </a:p>
        <a:p>
          <a:pPr marL="0" indent="0" algn="just">
            <a:lnSpc>
              <a:spcPct val="80000"/>
            </a:lnSpc>
            <a:spcAft>
              <a:spcPts val="600"/>
            </a:spcAft>
            <a:buFontTx/>
            <a:buNone/>
          </a:pPr>
          <a:r>
            <a:rPr lang="it-IT" sz="1300" b="0"/>
            <a:t>Il Gruppo Jolly Hotel alla fine del 2004 registrava debiti per 9.213.000 e un Capitale Netto di 4.224.000. Il risultato al lordo degli oneri finanziari e delle imposte era di 2.097.170, gli oneri finanziari ammontavano a 829.170, mentre gli investimenti in capitale fisso a 1.500.000. Sempre nel 2004, gli ammortamenti erano pari a 1.000.000 e il capitale circolante pari a circa il 40% del fatturato, con una variazione di 200.000 rispetto al 2003.</a:t>
          </a:r>
        </a:p>
        <a:p>
          <a:pPr marL="0" indent="0" algn="just">
            <a:lnSpc>
              <a:spcPts val="2600"/>
            </a:lnSpc>
            <a:spcAft>
              <a:spcPts val="600"/>
            </a:spcAft>
            <a:buFontTx/>
            <a:buNone/>
          </a:pPr>
          <a:r>
            <a:rPr lang="it-IT" sz="1300" b="0"/>
            <a:t>Il flusso di cassa operativo per l’impresa nel 2004 era il seguente:</a:t>
          </a:r>
        </a:p>
        <a:p>
          <a:pPr marL="0" indent="0" algn="just">
            <a:lnSpc>
              <a:spcPts val="1900"/>
            </a:lnSpc>
            <a:spcAft>
              <a:spcPts val="600"/>
            </a:spcAft>
            <a:buFontTx/>
            <a:buNone/>
          </a:pPr>
          <a:r>
            <a:rPr lang="it-IT" sz="1300" b="0"/>
            <a:t>EBIT * (1-aliq. Fiscale) = 2.097.170 * (1-0,30)        = 1.468.019</a:t>
          </a:r>
        </a:p>
        <a:p>
          <a:pPr marL="0" indent="0" algn="just">
            <a:lnSpc>
              <a:spcPts val="1900"/>
            </a:lnSpc>
            <a:spcAft>
              <a:spcPts val="600"/>
            </a:spcAft>
            <a:buFontTx/>
            <a:buNone/>
          </a:pPr>
          <a:r>
            <a:rPr lang="it-IT" sz="1300" b="0"/>
            <a:t>- (investimenti - ammortamenti)                  = - 500.000</a:t>
          </a:r>
        </a:p>
        <a:p>
          <a:pPr marL="0" indent="0" algn="just">
            <a:lnSpc>
              <a:spcPts val="1900"/>
            </a:lnSpc>
            <a:spcAft>
              <a:spcPts val="600"/>
            </a:spcAft>
            <a:buFontTx/>
            <a:buNone/>
          </a:pPr>
          <a:r>
            <a:rPr lang="it-IT" sz="1300" b="0"/>
            <a:t>- Variazione capitale circolante                      = - 200.000</a:t>
          </a:r>
        </a:p>
        <a:p>
          <a:pPr marL="0" indent="0" algn="just">
            <a:lnSpc>
              <a:spcPts val="1900"/>
            </a:lnSpc>
            <a:spcAft>
              <a:spcPts val="600"/>
            </a:spcAft>
            <a:buFontTx/>
            <a:buNone/>
          </a:pPr>
          <a:r>
            <a:rPr lang="it-IT" sz="1300"/>
            <a:t>Flusso di cassa operativo disponibile         = 768.019</a:t>
          </a:r>
        </a:p>
        <a:p>
          <a:pPr marL="0" indent="0" algn="just">
            <a:lnSpc>
              <a:spcPts val="1900"/>
            </a:lnSpc>
            <a:spcAft>
              <a:spcPts val="600"/>
            </a:spcAft>
            <a:buFontTx/>
            <a:buNone/>
          </a:pPr>
          <a:r>
            <a:rPr lang="it-IT" sz="1300" b="0"/>
            <a:t>Il gruppo evidenziava un rendimento delle attività del 15,61% e reinvestiva il 77,87% degli utili.</a:t>
          </a:r>
        </a:p>
        <a:p>
          <a:pPr marL="0" indent="0" algn="just">
            <a:lnSpc>
              <a:spcPct val="80000"/>
            </a:lnSpc>
            <a:spcAft>
              <a:spcPts val="600"/>
            </a:spcAft>
            <a:buFontTx/>
            <a:buNone/>
          </a:pPr>
          <a:r>
            <a:rPr lang="it-IT" sz="1300" b="0"/>
            <a:t>Supponendo che questi “fondamentali” sarebbero rimasti inalterati in futuro il saggio di crescita poteva essere così calcolato:</a:t>
          </a:r>
        </a:p>
        <a:p>
          <a:pPr marL="0" indent="0" algn="just">
            <a:lnSpc>
              <a:spcPts val="1900"/>
            </a:lnSpc>
            <a:spcAft>
              <a:spcPts val="600"/>
            </a:spcAft>
            <a:buFontTx/>
            <a:buNone/>
          </a:pPr>
          <a:r>
            <a:rPr lang="it-IT" sz="1300"/>
            <a:t>Saggio di crescita atteso </a:t>
          </a:r>
          <a:r>
            <a:rPr lang="it-IT" sz="1300" b="0"/>
            <a:t>= 0,7787 * 0,1561 = 12,16%</a:t>
          </a:r>
        </a:p>
        <a:p>
          <a:pPr marL="0" indent="0" algn="just">
            <a:lnSpc>
              <a:spcPct val="80000"/>
            </a:lnSpc>
            <a:spcAft>
              <a:spcPts val="600"/>
            </a:spcAft>
            <a:buFontTx/>
            <a:buNone/>
          </a:pPr>
          <a:r>
            <a:rPr lang="it-IT" sz="1300" b="0"/>
            <a:t>Questa crescita sarebbe dovuta durare per 5 anni (periodo analitico 2005 – 2009) al termine dei quali si sarebbe attestata intorno al 5% annuo (Saggio di crescita atteso a regime).</a:t>
          </a:r>
        </a:p>
        <a:p>
          <a:pPr marL="0" indent="0" algn="just">
            <a:lnSpc>
              <a:spcPct val="80000"/>
            </a:lnSpc>
            <a:spcAft>
              <a:spcPts val="600"/>
            </a:spcAft>
            <a:buFontTx/>
            <a:buNone/>
          </a:pPr>
          <a:r>
            <a:rPr lang="it-IT" sz="1300" b="1" u="sng"/>
            <a:t>Assumendo che il costo del capitale del gruppo Jolly Hotel (WACC) è pari al 10,22%, determinare il valore del capitale azionario (We) con il metodo dei flussi di cassa operativi avendo come riferimento temporale l’orizzonte illimitato.</a:t>
          </a:r>
        </a:p>
        <a:p>
          <a:pPr marL="0" indent="0" algn="just">
            <a:lnSpc>
              <a:spcPts val="1700"/>
            </a:lnSpc>
            <a:buFontTx/>
            <a:buNone/>
          </a:pPr>
          <a:endParaRPr lang="it-IT" sz="14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488950</xdr:colOff>
      <xdr:row>11</xdr:row>
      <xdr:rowOff>127000</xdr:rowOff>
    </xdr:from>
    <xdr:to>
      <xdr:col>3</xdr:col>
      <xdr:colOff>825500</xdr:colOff>
      <xdr:row>13</xdr:row>
      <xdr:rowOff>0</xdr:rowOff>
    </xdr:to>
    <xdr:sp macro="" textlink="">
      <xdr:nvSpPr>
        <xdr:cNvPr id="10463" name="Rectangle 2">
          <a:extLst>
            <a:ext uri="{FF2B5EF4-FFF2-40B4-BE49-F238E27FC236}">
              <a16:creationId xmlns:a16="http://schemas.microsoft.com/office/drawing/2014/main" id="{81516CFD-24D8-C373-0AD9-C0A5D99F0536}"/>
            </a:ext>
          </a:extLst>
        </xdr:cNvPr>
        <xdr:cNvSpPr>
          <a:spLocks noChangeArrowheads="1"/>
        </xdr:cNvSpPr>
      </xdr:nvSpPr>
      <xdr:spPr bwMode="auto">
        <a:xfrm>
          <a:off x="5759450" y="1536700"/>
          <a:ext cx="1365250" cy="450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1555750</xdr:colOff>
      <xdr:row>12</xdr:row>
      <xdr:rowOff>419100</xdr:rowOff>
    </xdr:from>
    <xdr:to>
      <xdr:col>2</xdr:col>
      <xdr:colOff>488950</xdr:colOff>
      <xdr:row>20</xdr:row>
      <xdr:rowOff>57150</xdr:rowOff>
    </xdr:to>
    <xdr:sp macro="" textlink="">
      <xdr:nvSpPr>
        <xdr:cNvPr id="10464" name="Line 3">
          <a:extLst>
            <a:ext uri="{FF2B5EF4-FFF2-40B4-BE49-F238E27FC236}">
              <a16:creationId xmlns:a16="http://schemas.microsoft.com/office/drawing/2014/main" id="{1157DAE7-51D6-A34C-9748-F0C2937DB28D}"/>
            </a:ext>
          </a:extLst>
        </xdr:cNvPr>
        <xdr:cNvSpPr>
          <a:spLocks noChangeShapeType="1"/>
        </xdr:cNvSpPr>
      </xdr:nvSpPr>
      <xdr:spPr bwMode="auto">
        <a:xfrm flipH="1">
          <a:off x="4489450" y="1962150"/>
          <a:ext cx="1270000" cy="1250950"/>
        </a:xfrm>
        <a:prstGeom prst="line">
          <a:avLst/>
        </a:prstGeom>
        <a:noFill/>
        <a:ln w="952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501650</xdr:colOff>
      <xdr:row>12</xdr:row>
      <xdr:rowOff>6350</xdr:rowOff>
    </xdr:from>
    <xdr:to>
      <xdr:col>3</xdr:col>
      <xdr:colOff>825500</xdr:colOff>
      <xdr:row>12</xdr:row>
      <xdr:rowOff>425450</xdr:rowOff>
    </xdr:to>
    <xdr:pic>
      <xdr:nvPicPr>
        <xdr:cNvPr id="10465" name="Picture 4" descr="ScreenShot001">
          <a:extLst>
            <a:ext uri="{FF2B5EF4-FFF2-40B4-BE49-F238E27FC236}">
              <a16:creationId xmlns:a16="http://schemas.microsoft.com/office/drawing/2014/main" id="{7124AFD3-CB10-23A5-F727-D04A71153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549400"/>
          <a:ext cx="1352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615950</xdr:colOff>
      <xdr:row>14</xdr:row>
      <xdr:rowOff>44450</xdr:rowOff>
    </xdr:from>
    <xdr:to>
      <xdr:col>4</xdr:col>
      <xdr:colOff>38100</xdr:colOff>
      <xdr:row>16</xdr:row>
      <xdr:rowOff>190500</xdr:rowOff>
    </xdr:to>
    <xdr:pic>
      <xdr:nvPicPr>
        <xdr:cNvPr id="10466" name="Picture 5" descr="ScreenShot002">
          <a:extLst>
            <a:ext uri="{FF2B5EF4-FFF2-40B4-BE49-F238E27FC236}">
              <a16:creationId xmlns:a16="http://schemas.microsoft.com/office/drawing/2014/main" id="{0F962CF4-A04B-911D-DC6B-468024561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2159000"/>
          <a:ext cx="137795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609600</xdr:colOff>
      <xdr:row>14</xdr:row>
      <xdr:rowOff>19050</xdr:rowOff>
    </xdr:from>
    <xdr:to>
      <xdr:col>4</xdr:col>
      <xdr:colOff>19050</xdr:colOff>
      <xdr:row>16</xdr:row>
      <xdr:rowOff>190500</xdr:rowOff>
    </xdr:to>
    <xdr:sp macro="" textlink="">
      <xdr:nvSpPr>
        <xdr:cNvPr id="10467" name="Rectangle 7">
          <a:extLst>
            <a:ext uri="{FF2B5EF4-FFF2-40B4-BE49-F238E27FC236}">
              <a16:creationId xmlns:a16="http://schemas.microsoft.com/office/drawing/2014/main" id="{319E2B14-4483-AFCA-048D-70B8ADAAEAF8}"/>
            </a:ext>
          </a:extLst>
        </xdr:cNvPr>
        <xdr:cNvSpPr>
          <a:spLocks noChangeArrowheads="1"/>
        </xdr:cNvSpPr>
      </xdr:nvSpPr>
      <xdr:spPr bwMode="auto">
        <a:xfrm>
          <a:off x="5880100" y="2133600"/>
          <a:ext cx="1365250" cy="4381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628650</xdr:colOff>
      <xdr:row>16</xdr:row>
      <xdr:rowOff>190500</xdr:rowOff>
    </xdr:from>
    <xdr:to>
      <xdr:col>2</xdr:col>
      <xdr:colOff>908050</xdr:colOff>
      <xdr:row>19</xdr:row>
      <xdr:rowOff>101600</xdr:rowOff>
    </xdr:to>
    <xdr:sp macro="" textlink="">
      <xdr:nvSpPr>
        <xdr:cNvPr id="10468" name="Line 8">
          <a:extLst>
            <a:ext uri="{FF2B5EF4-FFF2-40B4-BE49-F238E27FC236}">
              <a16:creationId xmlns:a16="http://schemas.microsoft.com/office/drawing/2014/main" id="{9C76FE0D-719C-B698-F169-950E3113A68A}"/>
            </a:ext>
          </a:extLst>
        </xdr:cNvPr>
        <xdr:cNvSpPr>
          <a:spLocks noChangeShapeType="1"/>
        </xdr:cNvSpPr>
      </xdr:nvSpPr>
      <xdr:spPr bwMode="auto">
        <a:xfrm>
          <a:off x="5899150" y="2571750"/>
          <a:ext cx="279400" cy="558800"/>
        </a:xfrm>
        <a:prstGeom prst="line">
          <a:avLst/>
        </a:prstGeom>
        <a:noFill/>
        <a:ln w="952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1327150</xdr:colOff>
      <xdr:row>17</xdr:row>
      <xdr:rowOff>25400</xdr:rowOff>
    </xdr:from>
    <xdr:to>
      <xdr:col>0</xdr:col>
      <xdr:colOff>2851150</xdr:colOff>
      <xdr:row>19</xdr:row>
      <xdr:rowOff>120650</xdr:rowOff>
    </xdr:to>
    <xdr:pic>
      <xdr:nvPicPr>
        <xdr:cNvPr id="10469" name="Picture 9" descr="ScreenShot003">
          <a:extLst>
            <a:ext uri="{FF2B5EF4-FFF2-40B4-BE49-F238E27FC236}">
              <a16:creationId xmlns:a16="http://schemas.microsoft.com/office/drawing/2014/main" id="{DE1A8421-DF94-6E6A-3E5C-B89130C52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150" y="2787650"/>
          <a:ext cx="1524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1320800</xdr:colOff>
      <xdr:row>17</xdr:row>
      <xdr:rowOff>6350</xdr:rowOff>
    </xdr:from>
    <xdr:to>
      <xdr:col>0</xdr:col>
      <xdr:colOff>2863850</xdr:colOff>
      <xdr:row>20</xdr:row>
      <xdr:rowOff>19050</xdr:rowOff>
    </xdr:to>
    <xdr:sp macro="" textlink="">
      <xdr:nvSpPr>
        <xdr:cNvPr id="10470" name="Rectangle 10">
          <a:extLst>
            <a:ext uri="{FF2B5EF4-FFF2-40B4-BE49-F238E27FC236}">
              <a16:creationId xmlns:a16="http://schemas.microsoft.com/office/drawing/2014/main" id="{1E8C1A28-2FDD-3AE3-4044-A8CB953E8E2A}"/>
            </a:ext>
          </a:extLst>
        </xdr:cNvPr>
        <xdr:cNvSpPr>
          <a:spLocks noChangeArrowheads="1"/>
        </xdr:cNvSpPr>
      </xdr:nvSpPr>
      <xdr:spPr bwMode="auto">
        <a:xfrm>
          <a:off x="1320800" y="2768600"/>
          <a:ext cx="1543050" cy="4064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2851150</xdr:colOff>
      <xdr:row>20</xdr:row>
      <xdr:rowOff>6350</xdr:rowOff>
    </xdr:from>
    <xdr:to>
      <xdr:col>1</xdr:col>
      <xdr:colOff>1638300</xdr:colOff>
      <xdr:row>21</xdr:row>
      <xdr:rowOff>57150</xdr:rowOff>
    </xdr:to>
    <xdr:sp macro="" textlink="">
      <xdr:nvSpPr>
        <xdr:cNvPr id="10471" name="Line 11">
          <a:extLst>
            <a:ext uri="{FF2B5EF4-FFF2-40B4-BE49-F238E27FC236}">
              <a16:creationId xmlns:a16="http://schemas.microsoft.com/office/drawing/2014/main" id="{F79C561E-6B8F-2AF0-B853-EF7898C217DF}"/>
            </a:ext>
          </a:extLst>
        </xdr:cNvPr>
        <xdr:cNvSpPr>
          <a:spLocks noChangeShapeType="1"/>
        </xdr:cNvSpPr>
      </xdr:nvSpPr>
      <xdr:spPr bwMode="auto">
        <a:xfrm flipH="1" flipV="1">
          <a:off x="2851150" y="3162300"/>
          <a:ext cx="1720850" cy="177800"/>
        </a:xfrm>
        <a:prstGeom prst="line">
          <a:avLst/>
        </a:prstGeom>
        <a:noFill/>
        <a:ln w="952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927100</xdr:colOff>
      <xdr:row>12</xdr:row>
      <xdr:rowOff>146050</xdr:rowOff>
    </xdr:from>
    <xdr:to>
      <xdr:col>6</xdr:col>
      <xdr:colOff>279400</xdr:colOff>
      <xdr:row>13</xdr:row>
      <xdr:rowOff>95250</xdr:rowOff>
    </xdr:to>
    <xdr:pic>
      <xdr:nvPicPr>
        <xdr:cNvPr id="10472" name="Picture 12" descr="ScreenShot004">
          <a:extLst>
            <a:ext uri="{FF2B5EF4-FFF2-40B4-BE49-F238E27FC236}">
              <a16:creationId xmlns:a16="http://schemas.microsoft.com/office/drawing/2014/main" id="{70944412-83D3-15F8-58C9-521DBFFC5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1689100"/>
          <a:ext cx="14351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920750</xdr:colOff>
      <xdr:row>12</xdr:row>
      <xdr:rowOff>133350</xdr:rowOff>
    </xdr:from>
    <xdr:to>
      <xdr:col>6</xdr:col>
      <xdr:colOff>527050</xdr:colOff>
      <xdr:row>13</xdr:row>
      <xdr:rowOff>95250</xdr:rowOff>
    </xdr:to>
    <xdr:sp macro="" textlink="">
      <xdr:nvSpPr>
        <xdr:cNvPr id="10473" name="Rectangle 13">
          <a:extLst>
            <a:ext uri="{FF2B5EF4-FFF2-40B4-BE49-F238E27FC236}">
              <a16:creationId xmlns:a16="http://schemas.microsoft.com/office/drawing/2014/main" id="{5DAABCEA-267C-722B-6567-DFB5E10AF6E4}"/>
            </a:ext>
          </a:extLst>
        </xdr:cNvPr>
        <xdr:cNvSpPr>
          <a:spLocks noChangeArrowheads="1"/>
        </xdr:cNvSpPr>
      </xdr:nvSpPr>
      <xdr:spPr bwMode="auto">
        <a:xfrm>
          <a:off x="8147050" y="1676400"/>
          <a:ext cx="1689100" cy="4064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990600</xdr:colOff>
      <xdr:row>13</xdr:row>
      <xdr:rowOff>101600</xdr:rowOff>
    </xdr:from>
    <xdr:to>
      <xdr:col>4</xdr:col>
      <xdr:colOff>920750</xdr:colOff>
      <xdr:row>21</xdr:row>
      <xdr:rowOff>50800</xdr:rowOff>
    </xdr:to>
    <xdr:sp macro="" textlink="">
      <xdr:nvSpPr>
        <xdr:cNvPr id="10474" name="Line 14">
          <a:extLst>
            <a:ext uri="{FF2B5EF4-FFF2-40B4-BE49-F238E27FC236}">
              <a16:creationId xmlns:a16="http://schemas.microsoft.com/office/drawing/2014/main" id="{1C12BBB4-9988-E3E3-DD02-DB6BCEE7127E}"/>
            </a:ext>
          </a:extLst>
        </xdr:cNvPr>
        <xdr:cNvSpPr>
          <a:spLocks noChangeShapeType="1"/>
        </xdr:cNvSpPr>
      </xdr:nvSpPr>
      <xdr:spPr bwMode="auto">
        <a:xfrm flipH="1">
          <a:off x="6261100" y="2089150"/>
          <a:ext cx="1885950" cy="1244600"/>
        </a:xfrm>
        <a:prstGeom prst="line">
          <a:avLst/>
        </a:prstGeom>
        <a:noFill/>
        <a:ln w="952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387350</xdr:colOff>
      <xdr:row>26</xdr:row>
      <xdr:rowOff>76200</xdr:rowOff>
    </xdr:from>
    <xdr:to>
      <xdr:col>3</xdr:col>
      <xdr:colOff>666750</xdr:colOff>
      <xdr:row>29</xdr:row>
      <xdr:rowOff>69850</xdr:rowOff>
    </xdr:to>
    <xdr:pic>
      <xdr:nvPicPr>
        <xdr:cNvPr id="10475" name="Picture 15" descr="ScreenShot005">
          <a:extLst>
            <a:ext uri="{FF2B5EF4-FFF2-40B4-BE49-F238E27FC236}">
              <a16:creationId xmlns:a16="http://schemas.microsoft.com/office/drawing/2014/main" id="{20DBD323-AE6F-35E7-6734-7FFF32286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4013200"/>
          <a:ext cx="13081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361950</xdr:colOff>
      <xdr:row>26</xdr:row>
      <xdr:rowOff>76200</xdr:rowOff>
    </xdr:from>
    <xdr:to>
      <xdr:col>3</xdr:col>
      <xdr:colOff>666750</xdr:colOff>
      <xdr:row>29</xdr:row>
      <xdr:rowOff>57150</xdr:rowOff>
    </xdr:to>
    <xdr:sp macro="" textlink="">
      <xdr:nvSpPr>
        <xdr:cNvPr id="10476" name="Rectangle 16">
          <a:extLst>
            <a:ext uri="{FF2B5EF4-FFF2-40B4-BE49-F238E27FC236}">
              <a16:creationId xmlns:a16="http://schemas.microsoft.com/office/drawing/2014/main" id="{EDBE9E5C-F5D7-CED7-87EB-662A79607448}"/>
            </a:ext>
          </a:extLst>
        </xdr:cNvPr>
        <xdr:cNvSpPr>
          <a:spLocks noChangeArrowheads="1"/>
        </xdr:cNvSpPr>
      </xdr:nvSpPr>
      <xdr:spPr bwMode="auto">
        <a:xfrm>
          <a:off x="5632450" y="4013200"/>
          <a:ext cx="1333500" cy="374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31750</xdr:colOff>
      <xdr:row>24</xdr:row>
      <xdr:rowOff>114300</xdr:rowOff>
    </xdr:from>
    <xdr:to>
      <xdr:col>2</xdr:col>
      <xdr:colOff>330200</xdr:colOff>
      <xdr:row>27</xdr:row>
      <xdr:rowOff>95250</xdr:rowOff>
    </xdr:to>
    <xdr:sp macro="" textlink="">
      <xdr:nvSpPr>
        <xdr:cNvPr id="10477" name="Line 17">
          <a:extLst>
            <a:ext uri="{FF2B5EF4-FFF2-40B4-BE49-F238E27FC236}">
              <a16:creationId xmlns:a16="http://schemas.microsoft.com/office/drawing/2014/main" id="{B77E1A15-30D9-5721-05F1-DAE9F4B08CCB}"/>
            </a:ext>
          </a:extLst>
        </xdr:cNvPr>
        <xdr:cNvSpPr>
          <a:spLocks noChangeShapeType="1"/>
        </xdr:cNvSpPr>
      </xdr:nvSpPr>
      <xdr:spPr bwMode="auto">
        <a:xfrm flipH="1" flipV="1">
          <a:off x="5302250" y="3778250"/>
          <a:ext cx="298450" cy="387350"/>
        </a:xfrm>
        <a:prstGeom prst="line">
          <a:avLst/>
        </a:prstGeom>
        <a:noFill/>
        <a:ln w="952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1384300</xdr:colOff>
      <xdr:row>26</xdr:row>
      <xdr:rowOff>25400</xdr:rowOff>
    </xdr:from>
    <xdr:to>
      <xdr:col>0</xdr:col>
      <xdr:colOff>2895600</xdr:colOff>
      <xdr:row>29</xdr:row>
      <xdr:rowOff>19050</xdr:rowOff>
    </xdr:to>
    <xdr:pic>
      <xdr:nvPicPr>
        <xdr:cNvPr id="10478" name="Picture 18" descr="ScreenShot006">
          <a:extLst>
            <a:ext uri="{FF2B5EF4-FFF2-40B4-BE49-F238E27FC236}">
              <a16:creationId xmlns:a16="http://schemas.microsoft.com/office/drawing/2014/main" id="{5E729517-65D7-039B-F261-6969490A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300" y="3962400"/>
          <a:ext cx="15113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1384300</xdr:colOff>
      <xdr:row>26</xdr:row>
      <xdr:rowOff>19050</xdr:rowOff>
    </xdr:from>
    <xdr:to>
      <xdr:col>0</xdr:col>
      <xdr:colOff>2882900</xdr:colOff>
      <xdr:row>29</xdr:row>
      <xdr:rowOff>0</xdr:rowOff>
    </xdr:to>
    <xdr:sp macro="" textlink="">
      <xdr:nvSpPr>
        <xdr:cNvPr id="10479" name="Rectangle 19">
          <a:extLst>
            <a:ext uri="{FF2B5EF4-FFF2-40B4-BE49-F238E27FC236}">
              <a16:creationId xmlns:a16="http://schemas.microsoft.com/office/drawing/2014/main" id="{D3CE1E8C-FE0B-7774-F577-1B0A0C38E10B}"/>
            </a:ext>
          </a:extLst>
        </xdr:cNvPr>
        <xdr:cNvSpPr>
          <a:spLocks noChangeArrowheads="1"/>
        </xdr:cNvSpPr>
      </xdr:nvSpPr>
      <xdr:spPr bwMode="auto">
        <a:xfrm>
          <a:off x="1384300" y="3956050"/>
          <a:ext cx="1498600" cy="374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1009650</xdr:colOff>
      <xdr:row>25</xdr:row>
      <xdr:rowOff>114300</xdr:rowOff>
    </xdr:from>
    <xdr:to>
      <xdr:col>7</xdr:col>
      <xdr:colOff>12700</xdr:colOff>
      <xdr:row>28</xdr:row>
      <xdr:rowOff>31750</xdr:rowOff>
    </xdr:to>
    <xdr:sp macro="" textlink="">
      <xdr:nvSpPr>
        <xdr:cNvPr id="10480" name="Line 20">
          <a:extLst>
            <a:ext uri="{FF2B5EF4-FFF2-40B4-BE49-F238E27FC236}">
              <a16:creationId xmlns:a16="http://schemas.microsoft.com/office/drawing/2014/main" id="{EF318953-2161-9112-69C0-785545E2A524}"/>
            </a:ext>
          </a:extLst>
        </xdr:cNvPr>
        <xdr:cNvSpPr>
          <a:spLocks noChangeShapeType="1"/>
        </xdr:cNvSpPr>
      </xdr:nvSpPr>
      <xdr:spPr bwMode="auto">
        <a:xfrm flipH="1" flipV="1">
          <a:off x="6280150" y="3911600"/>
          <a:ext cx="4019550" cy="323850"/>
        </a:xfrm>
        <a:prstGeom prst="line">
          <a:avLst/>
        </a:prstGeom>
        <a:noFill/>
        <a:ln w="952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2863850</xdr:colOff>
      <xdr:row>25</xdr:row>
      <xdr:rowOff>88900</xdr:rowOff>
    </xdr:from>
    <xdr:to>
      <xdr:col>1</xdr:col>
      <xdr:colOff>1638300</xdr:colOff>
      <xdr:row>26</xdr:row>
      <xdr:rowOff>69850</xdr:rowOff>
    </xdr:to>
    <xdr:sp macro="" textlink="">
      <xdr:nvSpPr>
        <xdr:cNvPr id="10481" name="Line 21">
          <a:extLst>
            <a:ext uri="{FF2B5EF4-FFF2-40B4-BE49-F238E27FC236}">
              <a16:creationId xmlns:a16="http://schemas.microsoft.com/office/drawing/2014/main" id="{1FFC9C3B-3BAC-FE49-FA32-4B211BD1BB5C}"/>
            </a:ext>
          </a:extLst>
        </xdr:cNvPr>
        <xdr:cNvSpPr>
          <a:spLocks noChangeShapeType="1"/>
        </xdr:cNvSpPr>
      </xdr:nvSpPr>
      <xdr:spPr bwMode="auto">
        <a:xfrm flipV="1">
          <a:off x="2863850" y="3886200"/>
          <a:ext cx="1708150" cy="120650"/>
        </a:xfrm>
        <a:prstGeom prst="line">
          <a:avLst/>
        </a:prstGeom>
        <a:noFill/>
        <a:ln w="952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38100</xdr:colOff>
      <xdr:row>27</xdr:row>
      <xdr:rowOff>82550</xdr:rowOff>
    </xdr:from>
    <xdr:to>
      <xdr:col>8</xdr:col>
      <xdr:colOff>749300</xdr:colOff>
      <xdr:row>30</xdr:row>
      <xdr:rowOff>50800</xdr:rowOff>
    </xdr:to>
    <xdr:pic>
      <xdr:nvPicPr>
        <xdr:cNvPr id="10482" name="Picture 22" descr="ScreenShot007">
          <a:extLst>
            <a:ext uri="{FF2B5EF4-FFF2-40B4-BE49-F238E27FC236}">
              <a16:creationId xmlns:a16="http://schemas.microsoft.com/office/drawing/2014/main" id="{BBA55E6B-D793-4C31-1F98-5DDFB6EC2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4152900"/>
          <a:ext cx="16764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38100</xdr:colOff>
      <xdr:row>27</xdr:row>
      <xdr:rowOff>63500</xdr:rowOff>
    </xdr:from>
    <xdr:to>
      <xdr:col>8</xdr:col>
      <xdr:colOff>749300</xdr:colOff>
      <xdr:row>30</xdr:row>
      <xdr:rowOff>69850</xdr:rowOff>
    </xdr:to>
    <xdr:sp macro="" textlink="">
      <xdr:nvSpPr>
        <xdr:cNvPr id="10483" name="Rectangle 23">
          <a:extLst>
            <a:ext uri="{FF2B5EF4-FFF2-40B4-BE49-F238E27FC236}">
              <a16:creationId xmlns:a16="http://schemas.microsoft.com/office/drawing/2014/main" id="{6C4B3713-BBF0-4A8F-EE9E-65E2DD345627}"/>
            </a:ext>
          </a:extLst>
        </xdr:cNvPr>
        <xdr:cNvSpPr>
          <a:spLocks noChangeArrowheads="1"/>
        </xdr:cNvSpPr>
      </xdr:nvSpPr>
      <xdr:spPr bwMode="auto">
        <a:xfrm>
          <a:off x="10325100" y="4133850"/>
          <a:ext cx="1676400" cy="393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698500</xdr:colOff>
      <xdr:row>18</xdr:row>
      <xdr:rowOff>44450</xdr:rowOff>
    </xdr:from>
    <xdr:to>
      <xdr:col>8</xdr:col>
      <xdr:colOff>400050</xdr:colOff>
      <xdr:row>21</xdr:row>
      <xdr:rowOff>44450</xdr:rowOff>
    </xdr:to>
    <xdr:pic>
      <xdr:nvPicPr>
        <xdr:cNvPr id="10484" name="Picture 24" descr="ScreenShot008">
          <a:extLst>
            <a:ext uri="{FF2B5EF4-FFF2-40B4-BE49-F238E27FC236}">
              <a16:creationId xmlns:a16="http://schemas.microsoft.com/office/drawing/2014/main" id="{B7972C61-4611-956F-6F4D-B2F6A0BD2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7600" y="2940050"/>
          <a:ext cx="16446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679450</xdr:colOff>
      <xdr:row>18</xdr:row>
      <xdr:rowOff>25400</xdr:rowOff>
    </xdr:from>
    <xdr:to>
      <xdr:col>8</xdr:col>
      <xdr:colOff>387350</xdr:colOff>
      <xdr:row>21</xdr:row>
      <xdr:rowOff>31750</xdr:rowOff>
    </xdr:to>
    <xdr:sp macro="" textlink="">
      <xdr:nvSpPr>
        <xdr:cNvPr id="10485" name="Rectangle 25">
          <a:extLst>
            <a:ext uri="{FF2B5EF4-FFF2-40B4-BE49-F238E27FC236}">
              <a16:creationId xmlns:a16="http://schemas.microsoft.com/office/drawing/2014/main" id="{BF5357BD-64BC-7D68-9932-E0D51421023A}"/>
            </a:ext>
          </a:extLst>
        </xdr:cNvPr>
        <xdr:cNvSpPr>
          <a:spLocks noChangeArrowheads="1"/>
        </xdr:cNvSpPr>
      </xdr:nvSpPr>
      <xdr:spPr bwMode="auto">
        <a:xfrm>
          <a:off x="9988550" y="2921000"/>
          <a:ext cx="1651000" cy="393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469900</xdr:colOff>
      <xdr:row>21</xdr:row>
      <xdr:rowOff>44450</xdr:rowOff>
    </xdr:from>
    <xdr:to>
      <xdr:col>6</xdr:col>
      <xdr:colOff>660400</xdr:colOff>
      <xdr:row>24</xdr:row>
      <xdr:rowOff>127000</xdr:rowOff>
    </xdr:to>
    <xdr:sp macro="" textlink="">
      <xdr:nvSpPr>
        <xdr:cNvPr id="10486" name="Line 26">
          <a:extLst>
            <a:ext uri="{FF2B5EF4-FFF2-40B4-BE49-F238E27FC236}">
              <a16:creationId xmlns:a16="http://schemas.microsoft.com/office/drawing/2014/main" id="{3313CE54-0452-89E7-4A24-61DE83BB87C0}"/>
            </a:ext>
          </a:extLst>
        </xdr:cNvPr>
        <xdr:cNvSpPr>
          <a:spLocks noChangeShapeType="1"/>
        </xdr:cNvSpPr>
      </xdr:nvSpPr>
      <xdr:spPr bwMode="auto">
        <a:xfrm flipH="1">
          <a:off x="9779000" y="3327400"/>
          <a:ext cx="190500" cy="463550"/>
        </a:xfrm>
        <a:prstGeom prst="line">
          <a:avLst/>
        </a:prstGeom>
        <a:noFill/>
        <a:ln w="952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158750</xdr:colOff>
      <xdr:row>30</xdr:row>
      <xdr:rowOff>107950</xdr:rowOff>
    </xdr:from>
    <xdr:to>
      <xdr:col>4</xdr:col>
      <xdr:colOff>679450</xdr:colOff>
      <xdr:row>33</xdr:row>
      <xdr:rowOff>101600</xdr:rowOff>
    </xdr:to>
    <xdr:pic>
      <xdr:nvPicPr>
        <xdr:cNvPr id="10487" name="Picture 27" descr="ScreenShot009">
          <a:extLst>
            <a:ext uri="{FF2B5EF4-FFF2-40B4-BE49-F238E27FC236}">
              <a16:creationId xmlns:a16="http://schemas.microsoft.com/office/drawing/2014/main" id="{EBEEEEEA-025C-0212-F149-1139A61EE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565650"/>
          <a:ext cx="1447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107950</xdr:colOff>
      <xdr:row>34</xdr:row>
      <xdr:rowOff>25400</xdr:rowOff>
    </xdr:from>
    <xdr:to>
      <xdr:col>4</xdr:col>
      <xdr:colOff>571500</xdr:colOff>
      <xdr:row>37</xdr:row>
      <xdr:rowOff>19050</xdr:rowOff>
    </xdr:to>
    <xdr:pic>
      <xdr:nvPicPr>
        <xdr:cNvPr id="10488" name="Picture 28" descr="ScreenShot0010">
          <a:extLst>
            <a:ext uri="{FF2B5EF4-FFF2-40B4-BE49-F238E27FC236}">
              <a16:creationId xmlns:a16="http://schemas.microsoft.com/office/drawing/2014/main" id="{C20F6B27-B55B-FEEF-998C-F33719A77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7150" y="5143500"/>
          <a:ext cx="13906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37</xdr:row>
      <xdr:rowOff>95250</xdr:rowOff>
    </xdr:from>
    <xdr:to>
      <xdr:col>4</xdr:col>
      <xdr:colOff>520700</xdr:colOff>
      <xdr:row>40</xdr:row>
      <xdr:rowOff>82550</xdr:rowOff>
    </xdr:to>
    <xdr:pic>
      <xdr:nvPicPr>
        <xdr:cNvPr id="10489" name="Picture 29" descr="ScreenShot0011">
          <a:extLst>
            <a:ext uri="{FF2B5EF4-FFF2-40B4-BE49-F238E27FC236}">
              <a16:creationId xmlns:a16="http://schemas.microsoft.com/office/drawing/2014/main" id="{F8BEB0BD-6681-15F3-0202-13E55AEE3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6350" y="5607050"/>
          <a:ext cx="139065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958850</xdr:colOff>
      <xdr:row>41</xdr:row>
      <xdr:rowOff>31750</xdr:rowOff>
    </xdr:from>
    <xdr:to>
      <xdr:col>4</xdr:col>
      <xdr:colOff>381000</xdr:colOff>
      <xdr:row>44</xdr:row>
      <xdr:rowOff>19050</xdr:rowOff>
    </xdr:to>
    <xdr:pic>
      <xdr:nvPicPr>
        <xdr:cNvPr id="10490" name="Picture 30" descr="ScreenShot0012">
          <a:extLst>
            <a:ext uri="{FF2B5EF4-FFF2-40B4-BE49-F238E27FC236}">
              <a16:creationId xmlns:a16="http://schemas.microsoft.com/office/drawing/2014/main" id="{C7019367-A166-27F1-0CA3-F28D5D38E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6051550"/>
          <a:ext cx="137795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139700</xdr:colOff>
      <xdr:row>30</xdr:row>
      <xdr:rowOff>82550</xdr:rowOff>
    </xdr:from>
    <xdr:to>
      <xdr:col>4</xdr:col>
      <xdr:colOff>647700</xdr:colOff>
      <xdr:row>33</xdr:row>
      <xdr:rowOff>82550</xdr:rowOff>
    </xdr:to>
    <xdr:sp macro="" textlink="">
      <xdr:nvSpPr>
        <xdr:cNvPr id="10491" name="Rectangle 33">
          <a:extLst>
            <a:ext uri="{FF2B5EF4-FFF2-40B4-BE49-F238E27FC236}">
              <a16:creationId xmlns:a16="http://schemas.microsoft.com/office/drawing/2014/main" id="{9810B527-CC89-BE09-AF15-AC94F816FCFB}"/>
            </a:ext>
          </a:extLst>
        </xdr:cNvPr>
        <xdr:cNvSpPr>
          <a:spLocks noChangeArrowheads="1"/>
        </xdr:cNvSpPr>
      </xdr:nvSpPr>
      <xdr:spPr bwMode="auto">
        <a:xfrm>
          <a:off x="6438900" y="4540250"/>
          <a:ext cx="1435100" cy="3873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29</xdr:row>
      <xdr:rowOff>95250</xdr:rowOff>
    </xdr:from>
    <xdr:to>
      <xdr:col>3</xdr:col>
      <xdr:colOff>139700</xdr:colOff>
      <xdr:row>30</xdr:row>
      <xdr:rowOff>95250</xdr:rowOff>
    </xdr:to>
    <xdr:sp macro="" textlink="">
      <xdr:nvSpPr>
        <xdr:cNvPr id="10492" name="Line 34">
          <a:extLst>
            <a:ext uri="{FF2B5EF4-FFF2-40B4-BE49-F238E27FC236}">
              <a16:creationId xmlns:a16="http://schemas.microsoft.com/office/drawing/2014/main" id="{EF985DFA-2E0F-F3D7-4471-51FB87E438AA}"/>
            </a:ext>
          </a:extLst>
        </xdr:cNvPr>
        <xdr:cNvSpPr>
          <a:spLocks noChangeShapeType="1"/>
        </xdr:cNvSpPr>
      </xdr:nvSpPr>
      <xdr:spPr bwMode="auto">
        <a:xfrm flipH="1" flipV="1">
          <a:off x="5308600" y="4425950"/>
          <a:ext cx="1130300" cy="127000"/>
        </a:xfrm>
        <a:prstGeom prst="line">
          <a:avLst/>
        </a:prstGeom>
        <a:noFill/>
        <a:ln w="952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88900</xdr:colOff>
      <xdr:row>34</xdr:row>
      <xdr:rowOff>25400</xdr:rowOff>
    </xdr:from>
    <xdr:to>
      <xdr:col>4</xdr:col>
      <xdr:colOff>590550</xdr:colOff>
      <xdr:row>37</xdr:row>
      <xdr:rowOff>19050</xdr:rowOff>
    </xdr:to>
    <xdr:sp macro="" textlink="">
      <xdr:nvSpPr>
        <xdr:cNvPr id="10493" name="Rectangle 35">
          <a:extLst>
            <a:ext uri="{FF2B5EF4-FFF2-40B4-BE49-F238E27FC236}">
              <a16:creationId xmlns:a16="http://schemas.microsoft.com/office/drawing/2014/main" id="{1D8B07D2-61C4-736D-E701-B79C7266288E}"/>
            </a:ext>
          </a:extLst>
        </xdr:cNvPr>
        <xdr:cNvSpPr>
          <a:spLocks noChangeArrowheads="1"/>
        </xdr:cNvSpPr>
      </xdr:nvSpPr>
      <xdr:spPr bwMode="auto">
        <a:xfrm>
          <a:off x="6388100" y="5143500"/>
          <a:ext cx="1428750" cy="3873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31750</xdr:colOff>
      <xdr:row>30</xdr:row>
      <xdr:rowOff>57150</xdr:rowOff>
    </xdr:from>
    <xdr:to>
      <xdr:col>3</xdr:col>
      <xdr:colOff>107950</xdr:colOff>
      <xdr:row>34</xdr:row>
      <xdr:rowOff>38100</xdr:rowOff>
    </xdr:to>
    <xdr:sp macro="" textlink="">
      <xdr:nvSpPr>
        <xdr:cNvPr id="10494" name="Line 36">
          <a:extLst>
            <a:ext uri="{FF2B5EF4-FFF2-40B4-BE49-F238E27FC236}">
              <a16:creationId xmlns:a16="http://schemas.microsoft.com/office/drawing/2014/main" id="{C8A9B377-B922-62CB-CF58-CA23499DD1CF}"/>
            </a:ext>
          </a:extLst>
        </xdr:cNvPr>
        <xdr:cNvSpPr>
          <a:spLocks noChangeShapeType="1"/>
        </xdr:cNvSpPr>
      </xdr:nvSpPr>
      <xdr:spPr bwMode="auto">
        <a:xfrm flipH="1" flipV="1">
          <a:off x="5302250" y="4514850"/>
          <a:ext cx="1104900" cy="641350"/>
        </a:xfrm>
        <a:prstGeom prst="line">
          <a:avLst/>
        </a:prstGeom>
        <a:noFill/>
        <a:ln w="952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50800</xdr:colOff>
      <xdr:row>37</xdr:row>
      <xdr:rowOff>76200</xdr:rowOff>
    </xdr:from>
    <xdr:to>
      <xdr:col>4</xdr:col>
      <xdr:colOff>527050</xdr:colOff>
      <xdr:row>40</xdr:row>
      <xdr:rowOff>69850</xdr:rowOff>
    </xdr:to>
    <xdr:sp macro="" textlink="">
      <xdr:nvSpPr>
        <xdr:cNvPr id="10495" name="Rectangle 37">
          <a:extLst>
            <a:ext uri="{FF2B5EF4-FFF2-40B4-BE49-F238E27FC236}">
              <a16:creationId xmlns:a16="http://schemas.microsoft.com/office/drawing/2014/main" id="{0375D851-DF73-AEC7-67C5-E1B2FFB6EBAB}"/>
            </a:ext>
          </a:extLst>
        </xdr:cNvPr>
        <xdr:cNvSpPr>
          <a:spLocks noChangeArrowheads="1"/>
        </xdr:cNvSpPr>
      </xdr:nvSpPr>
      <xdr:spPr bwMode="auto">
        <a:xfrm>
          <a:off x="6350000" y="5588000"/>
          <a:ext cx="1403350" cy="374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31750</xdr:colOff>
      <xdr:row>31</xdr:row>
      <xdr:rowOff>76200</xdr:rowOff>
    </xdr:from>
    <xdr:to>
      <xdr:col>3</xdr:col>
      <xdr:colOff>31750</xdr:colOff>
      <xdr:row>37</xdr:row>
      <xdr:rowOff>69850</xdr:rowOff>
    </xdr:to>
    <xdr:sp macro="" textlink="">
      <xdr:nvSpPr>
        <xdr:cNvPr id="10496" name="Line 38">
          <a:extLst>
            <a:ext uri="{FF2B5EF4-FFF2-40B4-BE49-F238E27FC236}">
              <a16:creationId xmlns:a16="http://schemas.microsoft.com/office/drawing/2014/main" id="{36EAD357-41AA-30A3-E44F-802FB4E5E965}"/>
            </a:ext>
          </a:extLst>
        </xdr:cNvPr>
        <xdr:cNvSpPr>
          <a:spLocks noChangeShapeType="1"/>
        </xdr:cNvSpPr>
      </xdr:nvSpPr>
      <xdr:spPr bwMode="auto">
        <a:xfrm flipH="1" flipV="1">
          <a:off x="5302250" y="4660900"/>
          <a:ext cx="1028700" cy="920750"/>
        </a:xfrm>
        <a:prstGeom prst="line">
          <a:avLst/>
        </a:prstGeom>
        <a:noFill/>
        <a:ln w="952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939800</xdr:colOff>
      <xdr:row>41</xdr:row>
      <xdr:rowOff>31750</xdr:rowOff>
    </xdr:from>
    <xdr:to>
      <xdr:col>4</xdr:col>
      <xdr:colOff>387350</xdr:colOff>
      <xdr:row>44</xdr:row>
      <xdr:rowOff>25400</xdr:rowOff>
    </xdr:to>
    <xdr:sp macro="" textlink="">
      <xdr:nvSpPr>
        <xdr:cNvPr id="10497" name="Rectangle 39">
          <a:extLst>
            <a:ext uri="{FF2B5EF4-FFF2-40B4-BE49-F238E27FC236}">
              <a16:creationId xmlns:a16="http://schemas.microsoft.com/office/drawing/2014/main" id="{70AEB644-7D65-7B7C-D94D-B8BFB25200AD}"/>
            </a:ext>
          </a:extLst>
        </xdr:cNvPr>
        <xdr:cNvSpPr>
          <a:spLocks noChangeArrowheads="1"/>
        </xdr:cNvSpPr>
      </xdr:nvSpPr>
      <xdr:spPr bwMode="auto">
        <a:xfrm>
          <a:off x="6210300" y="6051550"/>
          <a:ext cx="1403350" cy="374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2286000</xdr:colOff>
      <xdr:row>32</xdr:row>
      <xdr:rowOff>63500</xdr:rowOff>
    </xdr:from>
    <xdr:to>
      <xdr:col>2</xdr:col>
      <xdr:colOff>946150</xdr:colOff>
      <xdr:row>41</xdr:row>
      <xdr:rowOff>31750</xdr:rowOff>
    </xdr:to>
    <xdr:sp macro="" textlink="">
      <xdr:nvSpPr>
        <xdr:cNvPr id="10498" name="Line 40">
          <a:extLst>
            <a:ext uri="{FF2B5EF4-FFF2-40B4-BE49-F238E27FC236}">
              <a16:creationId xmlns:a16="http://schemas.microsoft.com/office/drawing/2014/main" id="{38D37D3A-66FA-EBD4-8596-DC30B22E3EA8}"/>
            </a:ext>
          </a:extLst>
        </xdr:cNvPr>
        <xdr:cNvSpPr>
          <a:spLocks noChangeShapeType="1"/>
        </xdr:cNvSpPr>
      </xdr:nvSpPr>
      <xdr:spPr bwMode="auto">
        <a:xfrm flipH="1" flipV="1">
          <a:off x="5219700" y="4775200"/>
          <a:ext cx="996950" cy="1276350"/>
        </a:xfrm>
        <a:prstGeom prst="line">
          <a:avLst/>
        </a:prstGeom>
        <a:noFill/>
        <a:ln w="952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1346200</xdr:colOff>
      <xdr:row>40</xdr:row>
      <xdr:rowOff>57150</xdr:rowOff>
    </xdr:from>
    <xdr:to>
      <xdr:col>2</xdr:col>
      <xdr:colOff>381000</xdr:colOff>
      <xdr:row>43</xdr:row>
      <xdr:rowOff>50800</xdr:rowOff>
    </xdr:to>
    <xdr:sp macro="" textlink="">
      <xdr:nvSpPr>
        <xdr:cNvPr id="10499" name="Rectangle 41">
          <a:extLst>
            <a:ext uri="{FF2B5EF4-FFF2-40B4-BE49-F238E27FC236}">
              <a16:creationId xmlns:a16="http://schemas.microsoft.com/office/drawing/2014/main" id="{0472F9DF-5C70-E5FD-D286-ED6558CA485F}"/>
            </a:ext>
          </a:extLst>
        </xdr:cNvPr>
        <xdr:cNvSpPr>
          <a:spLocks noChangeArrowheads="1"/>
        </xdr:cNvSpPr>
      </xdr:nvSpPr>
      <xdr:spPr bwMode="auto">
        <a:xfrm>
          <a:off x="4279900" y="5949950"/>
          <a:ext cx="1371600" cy="374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2228850</xdr:colOff>
      <xdr:row>36</xdr:row>
      <xdr:rowOff>0</xdr:rowOff>
    </xdr:from>
    <xdr:to>
      <xdr:col>2</xdr:col>
      <xdr:colOff>82550</xdr:colOff>
      <xdr:row>40</xdr:row>
      <xdr:rowOff>25400</xdr:rowOff>
    </xdr:to>
    <xdr:sp macro="" textlink="">
      <xdr:nvSpPr>
        <xdr:cNvPr id="10500" name="Line 42">
          <a:extLst>
            <a:ext uri="{FF2B5EF4-FFF2-40B4-BE49-F238E27FC236}">
              <a16:creationId xmlns:a16="http://schemas.microsoft.com/office/drawing/2014/main" id="{385AF941-CE04-252E-FBA6-9AC59F30261E}"/>
            </a:ext>
          </a:extLst>
        </xdr:cNvPr>
        <xdr:cNvSpPr>
          <a:spLocks noChangeShapeType="1"/>
        </xdr:cNvSpPr>
      </xdr:nvSpPr>
      <xdr:spPr bwMode="auto">
        <a:xfrm flipH="1" flipV="1">
          <a:off x="5162550" y="5384800"/>
          <a:ext cx="190500" cy="533400"/>
        </a:xfrm>
        <a:prstGeom prst="line">
          <a:avLst/>
        </a:prstGeom>
        <a:noFill/>
        <a:ln w="952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869950</xdr:colOff>
      <xdr:row>37</xdr:row>
      <xdr:rowOff>107950</xdr:rowOff>
    </xdr:from>
    <xdr:to>
      <xdr:col>0</xdr:col>
      <xdr:colOff>2362200</xdr:colOff>
      <xdr:row>40</xdr:row>
      <xdr:rowOff>101600</xdr:rowOff>
    </xdr:to>
    <xdr:sp macro="" textlink="">
      <xdr:nvSpPr>
        <xdr:cNvPr id="10501" name="Rectangle 43">
          <a:extLst>
            <a:ext uri="{FF2B5EF4-FFF2-40B4-BE49-F238E27FC236}">
              <a16:creationId xmlns:a16="http://schemas.microsoft.com/office/drawing/2014/main" id="{12289474-5303-BA8A-33F8-A62FDBB0BB3E}"/>
            </a:ext>
          </a:extLst>
        </xdr:cNvPr>
        <xdr:cNvSpPr>
          <a:spLocks noChangeArrowheads="1"/>
        </xdr:cNvSpPr>
      </xdr:nvSpPr>
      <xdr:spPr bwMode="auto">
        <a:xfrm>
          <a:off x="869950" y="5619750"/>
          <a:ext cx="1492250" cy="374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2203450</xdr:colOff>
      <xdr:row>33</xdr:row>
      <xdr:rowOff>152400</xdr:rowOff>
    </xdr:from>
    <xdr:to>
      <xdr:col>1</xdr:col>
      <xdr:colOff>1377950</xdr:colOff>
      <xdr:row>37</xdr:row>
      <xdr:rowOff>127000</xdr:rowOff>
    </xdr:to>
    <xdr:sp macro="" textlink="">
      <xdr:nvSpPr>
        <xdr:cNvPr id="10502" name="Line 44">
          <a:extLst>
            <a:ext uri="{FF2B5EF4-FFF2-40B4-BE49-F238E27FC236}">
              <a16:creationId xmlns:a16="http://schemas.microsoft.com/office/drawing/2014/main" id="{3C26B101-DBF7-C74A-A8B1-EE3CC1CD0F50}"/>
            </a:ext>
          </a:extLst>
        </xdr:cNvPr>
        <xdr:cNvSpPr>
          <a:spLocks noChangeShapeType="1"/>
        </xdr:cNvSpPr>
      </xdr:nvSpPr>
      <xdr:spPr bwMode="auto">
        <a:xfrm flipV="1">
          <a:off x="2203450" y="4997450"/>
          <a:ext cx="2108200" cy="641350"/>
        </a:xfrm>
        <a:prstGeom prst="line">
          <a:avLst/>
        </a:prstGeom>
        <a:noFill/>
        <a:ln w="952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38100</xdr:colOff>
      <xdr:row>36</xdr:row>
      <xdr:rowOff>95250</xdr:rowOff>
    </xdr:from>
    <xdr:to>
      <xdr:col>1</xdr:col>
      <xdr:colOff>1828800</xdr:colOff>
      <xdr:row>39</xdr:row>
      <xdr:rowOff>82550</xdr:rowOff>
    </xdr:to>
    <xdr:pic>
      <xdr:nvPicPr>
        <xdr:cNvPr id="10503" name="Picture 45" descr="ScreenShot001">
          <a:extLst>
            <a:ext uri="{FF2B5EF4-FFF2-40B4-BE49-F238E27FC236}">
              <a16:creationId xmlns:a16="http://schemas.microsoft.com/office/drawing/2014/main" id="{BBFC7BC3-C390-EEA1-C487-C0AC5B830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5480050"/>
          <a:ext cx="17907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1358900</xdr:colOff>
      <xdr:row>40</xdr:row>
      <xdr:rowOff>69850</xdr:rowOff>
    </xdr:from>
    <xdr:to>
      <xdr:col>2</xdr:col>
      <xdr:colOff>381000</xdr:colOff>
      <xdr:row>43</xdr:row>
      <xdr:rowOff>50800</xdr:rowOff>
    </xdr:to>
    <xdr:pic>
      <xdr:nvPicPr>
        <xdr:cNvPr id="10504" name="Picture 46" descr="ScreenShot002">
          <a:extLst>
            <a:ext uri="{FF2B5EF4-FFF2-40B4-BE49-F238E27FC236}">
              <a16:creationId xmlns:a16="http://schemas.microsoft.com/office/drawing/2014/main" id="{2D45B981-4D6D-30BC-6404-83F04F765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2600" y="5962650"/>
          <a:ext cx="1358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431800</xdr:colOff>
      <xdr:row>34</xdr:row>
      <xdr:rowOff>88900</xdr:rowOff>
    </xdr:from>
    <xdr:to>
      <xdr:col>1</xdr:col>
      <xdr:colOff>1390650</xdr:colOff>
      <xdr:row>36</xdr:row>
      <xdr:rowOff>50800</xdr:rowOff>
    </xdr:to>
    <xdr:sp macro="" textlink="">
      <xdr:nvSpPr>
        <xdr:cNvPr id="10505" name="Line 47">
          <a:extLst>
            <a:ext uri="{FF2B5EF4-FFF2-40B4-BE49-F238E27FC236}">
              <a16:creationId xmlns:a16="http://schemas.microsoft.com/office/drawing/2014/main" id="{AD23EC29-8FF8-8F51-6730-9BCB847A0FBA}"/>
            </a:ext>
          </a:extLst>
        </xdr:cNvPr>
        <xdr:cNvSpPr>
          <a:spLocks noChangeShapeType="1"/>
        </xdr:cNvSpPr>
      </xdr:nvSpPr>
      <xdr:spPr bwMode="auto">
        <a:xfrm flipV="1">
          <a:off x="3365500" y="5207000"/>
          <a:ext cx="958850" cy="228600"/>
        </a:xfrm>
        <a:prstGeom prst="line">
          <a:avLst/>
        </a:prstGeom>
        <a:noFill/>
        <a:ln w="952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31750</xdr:colOff>
      <xdr:row>36</xdr:row>
      <xdr:rowOff>101600</xdr:rowOff>
    </xdr:from>
    <xdr:to>
      <xdr:col>1</xdr:col>
      <xdr:colOff>1835150</xdr:colOff>
      <xdr:row>39</xdr:row>
      <xdr:rowOff>95250</xdr:rowOff>
    </xdr:to>
    <xdr:sp macro="" textlink="">
      <xdr:nvSpPr>
        <xdr:cNvPr id="10506" name="Rectangle 48">
          <a:extLst>
            <a:ext uri="{FF2B5EF4-FFF2-40B4-BE49-F238E27FC236}">
              <a16:creationId xmlns:a16="http://schemas.microsoft.com/office/drawing/2014/main" id="{DC97E1A3-500D-8C67-AFF3-C3026A69C3E7}"/>
            </a:ext>
          </a:extLst>
        </xdr:cNvPr>
        <xdr:cNvSpPr>
          <a:spLocks noChangeArrowheads="1"/>
        </xdr:cNvSpPr>
      </xdr:nvSpPr>
      <xdr:spPr bwMode="auto">
        <a:xfrm>
          <a:off x="2965450" y="5486400"/>
          <a:ext cx="1803400" cy="374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882650</xdr:colOff>
      <xdr:row>38</xdr:row>
      <xdr:rowOff>6350</xdr:rowOff>
    </xdr:from>
    <xdr:to>
      <xdr:col>0</xdr:col>
      <xdr:colOff>2355850</xdr:colOff>
      <xdr:row>41</xdr:row>
      <xdr:rowOff>6350</xdr:rowOff>
    </xdr:to>
    <xdr:pic>
      <xdr:nvPicPr>
        <xdr:cNvPr id="10507" name="Picture 49">
          <a:extLst>
            <a:ext uri="{FF2B5EF4-FFF2-40B4-BE49-F238E27FC236}">
              <a16:creationId xmlns:a16="http://schemas.microsoft.com/office/drawing/2014/main" id="{BC667066-C62C-3748-B6EC-BCB2FFA2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650" y="5645150"/>
          <a:ext cx="1473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Untitled\Documents%20and%20Settings\Nicole\My%20Documents\GreenPenQA\Jobs\Spoke&amp;Wheel\Berk_DeMarzo\Excel_Spreadsheets_Sols\XLS\chapter%205%20revision%203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5-2"/>
      <sheetName val="5-3"/>
      <sheetName val="5-7"/>
      <sheetName val="5-14"/>
      <sheetName val="5-15"/>
      <sheetName val="5-17"/>
      <sheetName val="5-18"/>
      <sheetName val="5-25"/>
      <sheetName val="5-26"/>
      <sheetName val="5-27"/>
      <sheetName val="5-2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J26"/>
  <sheetViews>
    <sheetView showRowColHeaders="0" tabSelected="1" workbookViewId="0">
      <selection activeCell="N10" sqref="N10"/>
    </sheetView>
  </sheetViews>
  <sheetFormatPr defaultColWidth="9.21875" defaultRowHeight="12.55" x14ac:dyDescent="0.2"/>
  <cols>
    <col min="1" max="16384" width="9.21875" style="1"/>
  </cols>
  <sheetData>
    <row r="4" ht="18.8" customHeight="1" x14ac:dyDescent="0.2"/>
    <row r="6" ht="18.8" customHeight="1" x14ac:dyDescent="0.2"/>
    <row r="22" spans="2:10" ht="14.4" x14ac:dyDescent="0.2">
      <c r="B22" s="36" t="s">
        <v>32</v>
      </c>
      <c r="C22" s="37"/>
      <c r="D22" s="37"/>
      <c r="E22" s="38"/>
      <c r="F22" s="38"/>
      <c r="G22" s="37"/>
      <c r="H22" s="37"/>
      <c r="I22" s="37"/>
      <c r="J22" s="39"/>
    </row>
    <row r="23" spans="2:10" ht="14.4" x14ac:dyDescent="0.2">
      <c r="B23" s="40" t="s">
        <v>33</v>
      </c>
      <c r="C23" s="41"/>
      <c r="D23" s="41"/>
      <c r="E23" s="42"/>
      <c r="F23" s="37"/>
      <c r="G23" s="37"/>
      <c r="H23" s="37"/>
      <c r="I23" s="37"/>
      <c r="J23" s="43"/>
    </row>
    <row r="24" spans="2:10" ht="14.4" x14ac:dyDescent="0.2">
      <c r="B24" s="37" t="s">
        <v>34</v>
      </c>
      <c r="C24" s="39"/>
      <c r="D24" s="39"/>
      <c r="E24" s="39"/>
      <c r="F24" s="39"/>
      <c r="G24" s="39"/>
      <c r="H24" s="39"/>
      <c r="I24" s="39"/>
      <c r="J24" s="39"/>
    </row>
    <row r="25" spans="2:10" ht="14.4" x14ac:dyDescent="0.2">
      <c r="B25" s="44" t="s">
        <v>36</v>
      </c>
      <c r="C25" s="37"/>
      <c r="D25" s="37"/>
      <c r="E25" s="41"/>
      <c r="F25" s="41"/>
      <c r="G25" s="41"/>
      <c r="H25" s="41"/>
      <c r="I25" s="41"/>
    </row>
    <row r="26" spans="2:10" ht="14.4" x14ac:dyDescent="0.2">
      <c r="B26" s="45" t="s">
        <v>37</v>
      </c>
      <c r="C26" s="41"/>
      <c r="D26" s="41"/>
      <c r="E26" s="41"/>
      <c r="F26" s="41"/>
      <c r="G26" s="41"/>
      <c r="H26" s="41"/>
      <c r="I26" s="4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"/>
  <sheetViews>
    <sheetView workbookViewId="0">
      <selection activeCell="P15" sqref="P15"/>
    </sheetView>
  </sheetViews>
  <sheetFormatPr defaultColWidth="9.21875" defaultRowHeight="12.55" x14ac:dyDescent="0.2"/>
  <cols>
    <col min="1" max="16384" width="9.21875" style="2"/>
  </cols>
  <sheetData>
    <row r="3" spans="2:2" ht="19.45" x14ac:dyDescent="0.35">
      <c r="B3" s="3" t="s">
        <v>25</v>
      </c>
    </row>
  </sheetData>
  <sheetProtection algorithmName="SHA-512" hashValue="hdzCuz9Y172Vf5runsqqxGx97uf0+6T4KCEx27Xy+ONv3mlanJt989FnPDERiuK41cc/08HynIrL6EqJkehYDQ==" saltValue="4ReKlBIbw/yJuZnNn9uw6w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5"/>
  <sheetViews>
    <sheetView zoomScaleNormal="100" workbookViewId="0">
      <selection activeCell="D55" sqref="D55"/>
    </sheetView>
  </sheetViews>
  <sheetFormatPr defaultColWidth="9.21875" defaultRowHeight="10.65" x14ac:dyDescent="0.2"/>
  <cols>
    <col min="1" max="1" width="42" style="4" customWidth="1"/>
    <col min="2" max="2" width="33.44140625" style="4" customWidth="1"/>
    <col min="3" max="3" width="14.77734375" style="4" customWidth="1"/>
    <col min="4" max="4" width="13.21875" style="4" customWidth="1"/>
    <col min="5" max="5" width="14" style="4" bestFit="1" customWidth="1"/>
    <col min="6" max="6" width="15.77734375" style="4" customWidth="1"/>
    <col min="7" max="7" width="14" style="4" bestFit="1" customWidth="1"/>
    <col min="8" max="8" width="13.77734375" style="4" bestFit="1" customWidth="1"/>
    <col min="9" max="9" width="12.5546875" style="4" customWidth="1"/>
    <col min="10" max="16384" width="9.21875" style="4"/>
  </cols>
  <sheetData>
    <row r="1" spans="1:12" x14ac:dyDescent="0.2">
      <c r="B1" s="5">
        <v>38352</v>
      </c>
    </row>
    <row r="3" spans="1:12" x14ac:dyDescent="0.2">
      <c r="A3" s="6" t="s">
        <v>16</v>
      </c>
      <c r="B3" s="27">
        <v>9213000</v>
      </c>
    </row>
    <row r="4" spans="1:12" x14ac:dyDescent="0.2">
      <c r="A4" s="4" t="s">
        <v>0</v>
      </c>
      <c r="B4" s="28">
        <v>4224000</v>
      </c>
      <c r="F4" s="9"/>
    </row>
    <row r="5" spans="1:12" x14ac:dyDescent="0.2">
      <c r="A5" s="4" t="s">
        <v>1</v>
      </c>
      <c r="B5" s="28">
        <v>2097170</v>
      </c>
      <c r="F5" s="8"/>
    </row>
    <row r="6" spans="1:12" x14ac:dyDescent="0.2">
      <c r="A6" s="4" t="s">
        <v>2</v>
      </c>
      <c r="B6" s="28">
        <v>829170</v>
      </c>
      <c r="F6" s="8"/>
    </row>
    <row r="7" spans="1:12" x14ac:dyDescent="0.2">
      <c r="A7" s="4" t="s">
        <v>3</v>
      </c>
      <c r="B7" s="28">
        <v>1500000</v>
      </c>
    </row>
    <row r="8" spans="1:12" x14ac:dyDescent="0.2">
      <c r="A8" s="4" t="s">
        <v>13</v>
      </c>
      <c r="B8" s="28">
        <v>1000000</v>
      </c>
    </row>
    <row r="9" spans="1:12" x14ac:dyDescent="0.2">
      <c r="A9" s="4" t="s">
        <v>4</v>
      </c>
      <c r="B9" s="10" t="s">
        <v>5</v>
      </c>
      <c r="C9" s="11" t="s">
        <v>8</v>
      </c>
      <c r="D9" s="28">
        <v>200000</v>
      </c>
      <c r="E9" s="29" t="s">
        <v>30</v>
      </c>
    </row>
    <row r="10" spans="1:12" x14ac:dyDescent="0.2">
      <c r="A10" s="4" t="s">
        <v>6</v>
      </c>
      <c r="B10" s="8">
        <f>B5*30%</f>
        <v>629151</v>
      </c>
    </row>
    <row r="11" spans="1:12" x14ac:dyDescent="0.2">
      <c r="A11" s="4" t="s">
        <v>20</v>
      </c>
      <c r="B11" s="30">
        <f>B5-B10</f>
        <v>1468019</v>
      </c>
    </row>
    <row r="12" spans="1:12" x14ac:dyDescent="0.2">
      <c r="A12" s="6" t="s">
        <v>7</v>
      </c>
      <c r="B12" s="31">
        <f>B11-B7+B8-D9</f>
        <v>768019</v>
      </c>
    </row>
    <row r="13" spans="1:12" ht="35.25" customHeight="1" x14ac:dyDescent="0.2">
      <c r="A13" s="48" t="s">
        <v>21</v>
      </c>
      <c r="B13" s="49"/>
    </row>
    <row r="15" spans="1:12" x14ac:dyDescent="0.2">
      <c r="A15" s="6" t="s">
        <v>9</v>
      </c>
      <c r="B15" s="12">
        <f>0.7787*0.1561</f>
        <v>0.12155506999999999</v>
      </c>
    </row>
    <row r="16" spans="1:12" x14ac:dyDescent="0.2">
      <c r="A16" s="6" t="s">
        <v>14</v>
      </c>
      <c r="B16" s="26">
        <v>0.05</v>
      </c>
      <c r="K16" s="13"/>
      <c r="L16" s="9"/>
    </row>
    <row r="17" spans="1:9" ht="30.05" customHeight="1" x14ac:dyDescent="0.2">
      <c r="A17" s="48" t="s">
        <v>18</v>
      </c>
      <c r="B17" s="49"/>
    </row>
    <row r="18" spans="1:9" x14ac:dyDescent="0.2">
      <c r="B18" s="50" t="s">
        <v>22</v>
      </c>
      <c r="C18" s="50"/>
      <c r="D18" s="50"/>
      <c r="E18" s="50"/>
      <c r="F18" s="50"/>
    </row>
    <row r="19" spans="1:9" x14ac:dyDescent="0.2">
      <c r="B19" s="14">
        <v>2005</v>
      </c>
      <c r="C19" s="14">
        <v>2006</v>
      </c>
      <c r="D19" s="14">
        <v>2007</v>
      </c>
      <c r="E19" s="14">
        <v>2008</v>
      </c>
      <c r="F19" s="14">
        <v>2009</v>
      </c>
    </row>
    <row r="21" spans="1:9" x14ac:dyDescent="0.2">
      <c r="A21" s="4" t="s">
        <v>10</v>
      </c>
      <c r="B21" s="30">
        <f>B11*(1+B15)</f>
        <v>1646464.1523063299</v>
      </c>
      <c r="C21" s="30">
        <f t="shared" ref="C21:F23" si="0">B21*(1+$B$15)</f>
        <v>1846600.2175924163</v>
      </c>
      <c r="D21" s="30">
        <f t="shared" si="0"/>
        <v>2071063.8363038774</v>
      </c>
      <c r="E21" s="30">
        <f t="shared" si="0"/>
        <v>2322812.1459002635</v>
      </c>
      <c r="F21" s="30">
        <f t="shared" si="0"/>
        <v>2605161.7388920197</v>
      </c>
      <c r="G21" s="30"/>
    </row>
    <row r="22" spans="1:9" x14ac:dyDescent="0.2">
      <c r="A22" s="15" t="s">
        <v>11</v>
      </c>
      <c r="B22" s="30">
        <f>-(B7*(1+B15))+(B8*(1+B15))</f>
        <v>-560777.53499999992</v>
      </c>
      <c r="C22" s="30">
        <f>B22*(1+$B$15)</f>
        <v>-628942.88752135227</v>
      </c>
      <c r="D22" s="30">
        <f t="shared" si="0"/>
        <v>-705394.08424001234</v>
      </c>
      <c r="E22" s="30">
        <f t="shared" si="0"/>
        <v>-791138.31152739283</v>
      </c>
      <c r="F22" s="30">
        <f t="shared" si="0"/>
        <v>-887305.18436478672</v>
      </c>
      <c r="G22" s="30"/>
    </row>
    <row r="23" spans="1:9" x14ac:dyDescent="0.2">
      <c r="A23" s="15" t="s">
        <v>17</v>
      </c>
      <c r="B23" s="30">
        <f>D9*(1+B15)</f>
        <v>224311.01399999997</v>
      </c>
      <c r="C23" s="30">
        <f t="shared" si="0"/>
        <v>251577.15500854093</v>
      </c>
      <c r="D23" s="30">
        <f t="shared" si="0"/>
        <v>282157.63369600492</v>
      </c>
      <c r="E23" s="30">
        <f t="shared" si="0"/>
        <v>316455.32461095712</v>
      </c>
      <c r="F23" s="30">
        <f t="shared" si="0"/>
        <v>354922.07374591468</v>
      </c>
      <c r="G23" s="30"/>
    </row>
    <row r="24" spans="1:9" x14ac:dyDescent="0.2">
      <c r="B24" s="30"/>
      <c r="C24" s="30"/>
      <c r="D24" s="30"/>
      <c r="E24" s="30"/>
      <c r="F24" s="30"/>
      <c r="G24" s="30"/>
    </row>
    <row r="25" spans="1:9" x14ac:dyDescent="0.2">
      <c r="A25" s="16" t="s">
        <v>12</v>
      </c>
      <c r="B25" s="30">
        <f>B21+B22-B23</f>
        <v>861375.60330633004</v>
      </c>
      <c r="C25" s="30">
        <f>C21+C22-C23</f>
        <v>966080.17506252322</v>
      </c>
      <c r="D25" s="30">
        <f>D21+D22-D23</f>
        <v>1083512.1183678601</v>
      </c>
      <c r="E25" s="30">
        <f>E21+E22-E23</f>
        <v>1215218.5097619134</v>
      </c>
      <c r="F25" s="30">
        <f>F21+F22-F23</f>
        <v>1362934.4807813182</v>
      </c>
      <c r="G25" s="30"/>
      <c r="H25" s="46" t="s">
        <v>35</v>
      </c>
      <c r="I25" s="7"/>
    </row>
    <row r="26" spans="1:9" ht="11.3" thickBot="1" x14ac:dyDescent="0.25">
      <c r="A26" s="16" t="s">
        <v>19</v>
      </c>
      <c r="B26" s="31">
        <f>B25/(1+10.22%)</f>
        <v>781505.71884080023</v>
      </c>
      <c r="C26" s="31">
        <f>C25/((1+10.22%)^2)</f>
        <v>795229.26982389204</v>
      </c>
      <c r="D26" s="31">
        <f>D25/((1+10.22%)^3)</f>
        <v>809193.81181580818</v>
      </c>
      <c r="E26" s="31">
        <f>E25/((1+10.22%)^4)</f>
        <v>823403.57671443059</v>
      </c>
      <c r="F26" s="31">
        <f>F25/((1+10.22%)^5)</f>
        <v>837862.8707314491</v>
      </c>
      <c r="G26" s="32">
        <f>SUM(B26:F26)</f>
        <v>4047195.24792638</v>
      </c>
      <c r="H26" s="47">
        <f>NPV(10.22%,B25:F25)</f>
        <v>4047195.24792638</v>
      </c>
    </row>
    <row r="27" spans="1:9" ht="11.3" thickTop="1" x14ac:dyDescent="0.2"/>
    <row r="28" spans="1:9" x14ac:dyDescent="0.2">
      <c r="B28" s="25" t="s">
        <v>28</v>
      </c>
    </row>
    <row r="30" spans="1:9" x14ac:dyDescent="0.2">
      <c r="A30" s="10" t="s">
        <v>10</v>
      </c>
      <c r="B30" s="30">
        <f>F21*(1+$B$16)</f>
        <v>2735419.8258366208</v>
      </c>
    </row>
    <row r="31" spans="1:9" x14ac:dyDescent="0.2">
      <c r="A31" s="24" t="s">
        <v>11</v>
      </c>
      <c r="B31" s="30">
        <f>F22*(1+$B$16)</f>
        <v>-931670.44358302606</v>
      </c>
    </row>
    <row r="32" spans="1:9" x14ac:dyDescent="0.2">
      <c r="A32" s="24" t="s">
        <v>17</v>
      </c>
      <c r="B32" s="30">
        <f>F23*(1+$B$16)</f>
        <v>372668.17743321043</v>
      </c>
    </row>
    <row r="33" spans="1:6" x14ac:dyDescent="0.2">
      <c r="A33" s="17" t="s">
        <v>15</v>
      </c>
      <c r="B33" s="31">
        <f>B30+B31-B32</f>
        <v>1431081.2048203843</v>
      </c>
    </row>
    <row r="34" spans="1:6" ht="21.8" customHeight="1" x14ac:dyDescent="0.2">
      <c r="A34" s="22" t="s">
        <v>31</v>
      </c>
      <c r="B34" s="33">
        <f>B33/(10.22%-B16)</f>
        <v>27415348.751348354</v>
      </c>
    </row>
    <row r="35" spans="1:6" x14ac:dyDescent="0.2">
      <c r="A35" s="18" t="s">
        <v>26</v>
      </c>
      <c r="B35" s="34">
        <f>B34*(1/(1+10.22%)^5)</f>
        <v>16853563.491724551</v>
      </c>
    </row>
    <row r="36" spans="1:6" x14ac:dyDescent="0.2">
      <c r="A36" s="17" t="s">
        <v>23</v>
      </c>
      <c r="B36" s="34">
        <f>G26+B35-B3</f>
        <v>11687758.739650931</v>
      </c>
    </row>
    <row r="47" spans="1:6" x14ac:dyDescent="0.2">
      <c r="A47" s="20" t="s">
        <v>27</v>
      </c>
    </row>
    <row r="48" spans="1:6" x14ac:dyDescent="0.2">
      <c r="B48" s="23">
        <f>B19</f>
        <v>2005</v>
      </c>
      <c r="C48" s="23">
        <f>C19</f>
        <v>2006</v>
      </c>
      <c r="D48" s="23">
        <f>D19</f>
        <v>2007</v>
      </c>
      <c r="E48" s="23">
        <f>E19</f>
        <v>2008</v>
      </c>
      <c r="F48" s="23">
        <f>F19</f>
        <v>2009</v>
      </c>
    </row>
    <row r="49" spans="1:7" x14ac:dyDescent="0.2">
      <c r="A49" s="16" t="s">
        <v>12</v>
      </c>
      <c r="B49" s="30">
        <f>B25</f>
        <v>861375.60330633004</v>
      </c>
      <c r="C49" s="30">
        <f>C25</f>
        <v>966080.17506252322</v>
      </c>
      <c r="D49" s="30">
        <f>D25</f>
        <v>1083512.1183678601</v>
      </c>
      <c r="E49" s="30">
        <f>E25</f>
        <v>1215218.5097619134</v>
      </c>
      <c r="F49" s="30">
        <f>F25</f>
        <v>1362934.4807813182</v>
      </c>
    </row>
    <row r="50" spans="1:7" x14ac:dyDescent="0.2">
      <c r="B50" s="30"/>
      <c r="C50" s="30"/>
      <c r="D50" s="30"/>
      <c r="E50" s="30"/>
      <c r="F50" s="33">
        <f>B33/(10.22%-B16)</f>
        <v>27415348.751348354</v>
      </c>
      <c r="G50" s="19" t="s">
        <v>24</v>
      </c>
    </row>
    <row r="51" spans="1:7" ht="11.3" thickBot="1" x14ac:dyDescent="0.25">
      <c r="B51" s="30"/>
      <c r="C51" s="30"/>
      <c r="D51" s="30"/>
      <c r="E51" s="30"/>
      <c r="F51" s="30"/>
    </row>
    <row r="52" spans="1:7" ht="11.3" thickTop="1" x14ac:dyDescent="0.2">
      <c r="A52" s="16" t="s">
        <v>12</v>
      </c>
      <c r="B52" s="35">
        <f>B49+B50</f>
        <v>861375.60330633004</v>
      </c>
      <c r="C52" s="35">
        <f>C49+C50</f>
        <v>966080.17506252322</v>
      </c>
      <c r="D52" s="35">
        <f>D49+D50</f>
        <v>1083512.1183678601</v>
      </c>
      <c r="E52" s="35">
        <f>E49+E50</f>
        <v>1215218.5097619134</v>
      </c>
      <c r="F52" s="35">
        <f>F49+F50</f>
        <v>28778283.232129671</v>
      </c>
    </row>
    <row r="54" spans="1:7" x14ac:dyDescent="0.2">
      <c r="A54" s="20" t="s">
        <v>29</v>
      </c>
      <c r="B54" s="21">
        <f>NPV(10.22%,B52:F52)</f>
        <v>20900758.739650927</v>
      </c>
    </row>
    <row r="55" spans="1:7" x14ac:dyDescent="0.2">
      <c r="A55" s="20" t="s">
        <v>23</v>
      </c>
      <c r="B55" s="21">
        <f>B54-B3</f>
        <v>11687758.739650927</v>
      </c>
    </row>
  </sheetData>
  <mergeCells count="3">
    <mergeCell ref="A13:B13"/>
    <mergeCell ref="A17:B17"/>
    <mergeCell ref="B18:F18"/>
  </mergeCells>
  <phoneticPr fontId="0" type="noConversion"/>
  <pageMargins left="0.75" right="0.75" top="1" bottom="1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Copertina</vt:lpstr>
      <vt:lpstr>Il Caso</vt:lpstr>
      <vt:lpstr>Equity 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Andrea Quintiliani</cp:lastModifiedBy>
  <dcterms:created xsi:type="dcterms:W3CDTF">1996-11-05T10:16:36Z</dcterms:created>
  <dcterms:modified xsi:type="dcterms:W3CDTF">2025-12-16T11:08:28Z</dcterms:modified>
</cp:coreProperties>
</file>